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fperez_hacienda_gov_do/Documents/Escritorio/2025/INGRESOS FISCALES PARA INTERNET 2025/"/>
    </mc:Choice>
  </mc:AlternateContent>
  <xr:revisionPtr revIDLastSave="0" documentId="8_{8920466F-0C6F-4D45-BCA5-15C1B4FC2BF4}" xr6:coauthVersionLast="47" xr6:coauthVersionMax="47" xr10:uidLastSave="{00000000-0000-0000-0000-000000000000}"/>
  <bookViews>
    <workbookView xWindow="28680" yWindow="-120" windowWidth="29040" windowHeight="15720" xr2:uid="{AF83DDE3-482B-45B2-A6C1-BC765F2B68A9}"/>
  </bookViews>
  <sheets>
    <sheet name="P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'[3]Crédito SPNF (fiscal)'!#REF!</definedName>
    <definedName name="__123Graph_AChart1" hidden="1">'[4]Cable 2'!#REF!</definedName>
    <definedName name="__123Graph_AChart2" hidden="1">'[4]Cable 2'!#REF!</definedName>
    <definedName name="__123Graph_AChart3" hidden="1">'[4]Cable 2'!#REF!</definedName>
    <definedName name="__123Graph_AChart4" hidden="1">'[4]Cable 2'!#REF!</definedName>
    <definedName name="__123Graph_AChart5" hidden="1">'[4]Cable 2'!#REF!</definedName>
    <definedName name="__123Graph_AChart6" hidden="1">'[4]Cable 2'!#REF!</definedName>
    <definedName name="__123Graph_AChart7" hidden="1">'[4]Cable 2'!#REF!</definedName>
    <definedName name="__123Graph_ACurrent" hidden="1">'[4]Cable 2'!#REF!</definedName>
    <definedName name="__123Graph_AREER" hidden="1">[5]ER!#REF!</definedName>
    <definedName name="__123Graph_B" hidden="1">[6]FLUJO!$B$7929:$C$7929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[5]ER!#REF!</definedName>
    <definedName name="__123Graph_C" hidden="1">[6]FLUJO!$B$7936:$C$7936</definedName>
    <definedName name="__123Graph_CREER" hidden="1">[5]ER!#REF!</definedName>
    <definedName name="__123Graph_D" hidden="1">[6]FLUJO!$B$7942:$C$7942</definedName>
    <definedName name="__123Graph_E" hidden="1">[7]PFMON!#REF!</definedName>
    <definedName name="__123Graph_F" hidden="1">#N/A</definedName>
    <definedName name="__123Graph_X" hidden="1">[6]FLUJO!$B$7906:$C$7906</definedName>
    <definedName name="__12INT_RESERVES">#REF!</definedName>
    <definedName name="__1r">#REF!</definedName>
    <definedName name="__2Macros_Import_.qbop">[8]!'[Macros Import].qbop'</definedName>
    <definedName name="__3__123Graph_ACPI_ER_LOG" hidden="1">[5]ER!#REF!</definedName>
    <definedName name="__4__123Graph_BCPI_ER_LOG" hidden="1">[5]ER!#REF!</definedName>
    <definedName name="__5__123Graph_BIBA_IBRD" hidden="1">[5]WB!#REF!</definedName>
    <definedName name="__6B.2_B.3">#REF!</definedName>
    <definedName name="__7B.4___5">#REF!</definedName>
    <definedName name="__8CONSOL_B2">#REF!</definedName>
    <definedName name="__9CONSOL_DEPOSITS">'[9]A 11'!#REF!</definedName>
    <definedName name="__AUS1">#N/A</definedName>
    <definedName name="__BOP2">[10]BoP!#REF!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[10]RES!#REF!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">#N/A</definedName>
    <definedName name="_10__123Graph_AWB_ADJ_PRJ" hidden="1">[11]WB!$Q$255:$AK$255</definedName>
    <definedName name="_10FA_L">#REF!</definedName>
    <definedName name="_11__123Graph_BCPI_ER_LOG" hidden="1">[11]ER!#REF!</definedName>
    <definedName name="_11GAZ_LIABS">#REF!</definedName>
    <definedName name="_12__123Graph_BIBA_IBRD" hidden="1">[11]WB!#REF!</definedName>
    <definedName name="_12INT_RESERVES">#REF!</definedName>
    <definedName name="_15Macros_Import_.qbop">[8]!'[Macros Import].qbop'</definedName>
    <definedName name="_16__123Graph_BWB_ADJ_PRJ" hidden="1">[11]WB!$Q$257:$AK$257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[11]ER!#REF!</definedName>
    <definedName name="_20__123Graph_XREALEX_WAGE" hidden="1">[12]PRIVATE!#REF!</definedName>
    <definedName name="_24Macros_Import_.qbop">[13]!'[Macros Import].qbop'</definedName>
    <definedName name="_25__123Graph_ACPI_ER_LOG" hidden="1">[14]ER!#REF!</definedName>
    <definedName name="_26__123Graph_BCPI_ER_LOG" hidden="1">[14]ER!#REF!</definedName>
    <definedName name="_27__123Graph_ACPI_ER_LOG" hidden="1">[5]ER!#REF!</definedName>
    <definedName name="_27__123Graph_BIBA_IBRD" hidden="1">[14]WB!#REF!</definedName>
    <definedName name="_27_0CUADRO_N__4.">[15]monthly!#REF!</definedName>
    <definedName name="_28B.2_B.3">#REF!</definedName>
    <definedName name="_29B.4___5">#REF!</definedName>
    <definedName name="_2IMPRESION">#REF!</definedName>
    <definedName name="_2Macros_Import_.qbop">[16]!'[Macros Import].qbop'</definedName>
    <definedName name="_3">#N/A</definedName>
    <definedName name="_3.__No_club_de_París__Después_del_30_Jun_84">#N/A</definedName>
    <definedName name="_3__123Graph_ACPI_ER_LOG" hidden="1">[5]ER!#REF!</definedName>
    <definedName name="_30CONSOL_B2">#REF!</definedName>
    <definedName name="_31_0GRÁFICO_N_10.2">[15]monthly!#REF!</definedName>
    <definedName name="_31CONSOL_DEPOSITS">'[17]A 11'!#REF!</definedName>
    <definedName name="_32FA_L">#REF!</definedName>
    <definedName name="_33GAZ_LIABS">#REF!</definedName>
    <definedName name="_34INT_RESERVES">#REF!</definedName>
    <definedName name="_39__123Graph_BCPI_ER_LOG" hidden="1">[5]ER!#REF!</definedName>
    <definedName name="_4">#N/A</definedName>
    <definedName name="_4__123Graph_BCPI_ER_LOG" hidden="1">[5]ER!#REF!</definedName>
    <definedName name="_5">#N/A</definedName>
    <definedName name="_5__123Graph_BIBA_IBRD" hidden="1">[5]WB!#REF!</definedName>
    <definedName name="_51__123Graph_BIBA_IBRD" hidden="1">[5]WB!#REF!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[11]WB!$Q$62:$AK$62</definedName>
    <definedName name="_68CONSOL_DEPOSITS">'[9]A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'[18]A 11'!#REF!</definedName>
    <definedName name="_AUS1">#N/A</definedName>
    <definedName name="_BOP2">[19]BoP!#REF!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'[20]shared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[19]RES!#REF!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[21]R7!$A$1:$G$31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'[20]shared data'!$A$1:$G$71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[22]!'[Macros Import].qbop'</definedName>
    <definedName name="A_impresión_IM">'[23]ponder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'[2]Imp:DSA output'!$C$9:$R$464</definedName>
    <definedName name="AMORTI">#N/A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0">PP!$B$6:$Z$137</definedName>
    <definedName name="_xlnm.Print_Area">'[25]Table 1'!#REF!</definedName>
    <definedName name="AREACONSTRUCCIO">#REF!</definedName>
    <definedName name="ASAU">#N/A</definedName>
    <definedName name="ASAU1">#N/A</definedName>
    <definedName name="asd">'[26]SPNF Acuerdo Incl. Int.'!asd</definedName>
    <definedName name="ASO">#REF!</definedName>
    <definedName name="atrade">[8]!atrade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'[3]Crédito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[27]!BFLD_DF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[24]BCP!#REF!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[28]Q6!$E$26:$AH$26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[24]BCP!#REF!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[24]BCP!#REF!</definedName>
    <definedName name="CYEAR2021">[29]Coal!$B$583:$J$583</definedName>
    <definedName name="CYEAR2022">[29]Coal!$K$583:$V$583</definedName>
    <definedName name="CYEAR2023">[29]Coal!$W$583:$AH$583</definedName>
    <definedName name="CYEAR2024">[29]Coal!$AI$583:$AT$583</definedName>
    <definedName name="CYEAR2025">[29]Coal!$AU$583:$AX$583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'[20]shared data'!$S$8:$S$155</definedName>
    <definedName name="DATES_A">'[20]shared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[30]NPV!$B$28</definedName>
    <definedName name="Discount_NC">[30]NPV!#REF!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[24]BCP!#REF!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[31]Main!$AB$25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[24]BCP!#REF!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'[32]Empresas Publicas detalle'!#REF!</definedName>
    <definedName name="GGB_NGDP">#N/A</definedName>
    <definedName name="GL_Z">#REF!</definedName>
    <definedName name="GOB">#N/A</definedName>
    <definedName name="Grace_IDA">[30]NPV!$B$25</definedName>
    <definedName name="Grace_NC">[30]NPV!#REF!</definedName>
    <definedName name="GUIL">#N/A</definedName>
    <definedName name="GUIL1">#N/A</definedName>
    <definedName name="GYEAR2021">[29]Gold!$B$583:$J$583</definedName>
    <definedName name="GYEAR2022">[29]Gold!$K$583:$U$583</definedName>
    <definedName name="HEADING">#REF!</definedName>
    <definedName name="Heading39">'[20]shared data'!$A$1:$G$5</definedName>
    <definedName name="hhh">#N/A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[24]BCP!#REF!</definedName>
    <definedName name="INGRESOS">#REF!</definedName>
    <definedName name="INPUT_2">[10]Input!#REF!</definedName>
    <definedName name="INPUT_4">[10]Input!#REF!</definedName>
    <definedName name="INTERES">#N/A</definedName>
    <definedName name="Interest_IDA">[30]NPV!$B$27</definedName>
    <definedName name="Interest_NC">[30]NPV!#REF!</definedName>
    <definedName name="InterestRate">#REF!</definedName>
    <definedName name="IPC">[33]ipc!#REF!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[30]NPV!$B$26</definedName>
    <definedName name="Maturity_NC">[30]NPV!#REF!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[8]!mflowsa</definedName>
    <definedName name="mflowsq">[8]!mflowsq</definedName>
    <definedName name="MIDDLE">#REF!</definedName>
    <definedName name="MISC4">[10]OUTPUT!#REF!</definedName>
    <definedName name="MN">[24]BCP!#REF!</definedName>
    <definedName name="MNP">[24]BCP!#REF!</definedName>
    <definedName name="MPETROLEO">#REF!</definedName>
    <definedName name="mstocksa">[8]!mstocksa</definedName>
    <definedName name="mstocksq">[8]!mstocksq</definedName>
    <definedName name="n">#REF!</definedName>
    <definedName name="names">'[20]shared data'!$B$7:$O$7</definedName>
    <definedName name="NAMES_A">'[20]shared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[34]QEDS!$11:$11</definedName>
    <definedName name="nmColumnHeader">[34]QEDS!$2:$2</definedName>
    <definedName name="nmData">[34]QEDS!$B$3:$F$9</definedName>
    <definedName name="NMG_RG">#N/A</definedName>
    <definedName name="nmIndexTable">[34]QEDS!$13:$13</definedName>
    <definedName name="nmReportFooter">[34]QEDS!$10:$10</definedName>
    <definedName name="nmReportHeader">[34]QEDS!$1:$1</definedName>
    <definedName name="nmRowHeader">[34]QEDS!$A$3:$A$9</definedName>
    <definedName name="nmScale">[34]QEDS!$12:$12</definedName>
    <definedName name="NNN">#REF!</definedName>
    <definedName name="no" hidden="1">'[3]Crédito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[35]UPLOAD!#REF!</definedName>
    <definedName name="NOTITLES">#REF!</definedName>
    <definedName name="NTDD_RG">[27]!NTDD_RG</definedName>
    <definedName name="NX">#N/A</definedName>
    <definedName name="NX_R">#N/A</definedName>
    <definedName name="NXG_RG">#N/A</definedName>
    <definedName name="NYEAR2021">[29]Nickel!$B$583:$J$583</definedName>
    <definedName name="NYEAR2022">[29]Nickel!$K$583:$V$583</definedName>
    <definedName name="NYEAR2023">[29]Nickel!$W$583:$AH$583</definedName>
    <definedName name="NYEAR2024">[29]Nickel!$AI$583:$AT$583</definedName>
    <definedName name="NYEAR2025">[29]Nickel!$AU$583:$BF$583</definedName>
    <definedName name="OCTUBRE">#N/A</definedName>
    <definedName name="OECD_Table">#REF!</definedName>
    <definedName name="OnShow">'[26]SPNF Acuerdo Incl. Int.'!OnShow</definedName>
    <definedName name="Otr_Inst_Banc_40G">#REF!</definedName>
    <definedName name="Pan_Bancario_50G">#REF!</definedName>
    <definedName name="Pan_Monet_30G">#REF!</definedName>
    <definedName name="Path_Data">'[20]shared data'!$B$8</definedName>
    <definedName name="Path_System">'[20]shared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[31]Links!$A$1:$F$33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[30]FSUOUT!$B$2:$V$32</definedName>
    <definedName name="Prog1998">'[36]2003'!#REF!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'[37]Quarterly Raw Data'!#REF!</definedName>
    <definedName name="qqq" hidden="1">{#N/A,#N/A,FALSE,"EXTRABUDGT"}</definedName>
    <definedName name="QTAB7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[38]Hoja2!$1:$1048576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QuestChecked">[31]ErrCheck!$A$3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'[26]SPNF Acuerdo Incl. Int.'!spnf</definedName>
    <definedName name="START">#REF!</definedName>
    <definedName name="STFQTAB">#REF!</definedName>
    <definedName name="STOP">#REF!</definedName>
    <definedName name="SUM">[5]BoP!$E$313:$BE$365</definedName>
    <definedName name="SUPLI">#N/A</definedName>
    <definedName name="SUPLIDORES">#N/A</definedName>
    <definedName name="Tab25a">#REF!</definedName>
    <definedName name="Tab25b">#REF!</definedName>
    <definedName name="Table__47">[39]RED47!$A$1:$I$53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'[20]shared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[31]ErrCheck!$A$3:$E$5</definedName>
    <definedName name="tblLinks">[31]Links!$A$4:$F$33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0">PP!$1:$7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[41]BCC!$A$1:$N$821,[41]BCC!$A$822:$N$1624</definedName>
    <definedName name="TOTAL">#N/A</definedName>
    <definedName name="Trade">#REF!</definedName>
    <definedName name="TRADE3">[10]Trade!#REF!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'[26]SPNF Acuerdo Incl. Int.'!will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'[20]shared data'!$A$1:$A$77</definedName>
    <definedName name="xxWRS_2">#REF!</definedName>
    <definedName name="xxWRS_3">#REF!</definedName>
    <definedName name="xxWRS_4">[30]Q5!$A$1:$A$104</definedName>
    <definedName name="xxWRS_5">[30]Q6!$A$1:$A$160</definedName>
    <definedName name="xxWRS_6">[30]Q7!$A$1:$A$59</definedName>
    <definedName name="xxWRS_7">[30]Q5!$A$1:$A$109</definedName>
    <definedName name="xxWRS_8">[30]Q6!$A$1:$A$162</definedName>
    <definedName name="xxWRS_9">[30]Q7!$A$1:$A$61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Y">#N/A</definedName>
    <definedName name="YY1A">#N/A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7" i="1" l="1"/>
  <c r="AB137" i="1" s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AA135" i="1"/>
  <c r="AB135" i="1" s="1"/>
  <c r="Z135" i="1"/>
  <c r="N135" i="1"/>
  <c r="Z134" i="1"/>
  <c r="N134" i="1"/>
  <c r="AA134" i="1" s="1"/>
  <c r="AB134" i="1" s="1"/>
  <c r="AA133" i="1"/>
  <c r="AB133" i="1" s="1"/>
  <c r="Z133" i="1"/>
  <c r="N133" i="1"/>
  <c r="AA132" i="1"/>
  <c r="AB132" i="1" s="1"/>
  <c r="Z132" i="1"/>
  <c r="N132" i="1"/>
  <c r="N125" i="1" s="1"/>
  <c r="Z131" i="1"/>
  <c r="AA131" i="1" s="1"/>
  <c r="N131" i="1"/>
  <c r="Z130" i="1"/>
  <c r="AA130" i="1" s="1"/>
  <c r="AB130" i="1" s="1"/>
  <c r="N130" i="1"/>
  <c r="Z129" i="1"/>
  <c r="AA129" i="1" s="1"/>
  <c r="AB129" i="1" s="1"/>
  <c r="N129" i="1"/>
  <c r="Z128" i="1"/>
  <c r="AA128" i="1" s="1"/>
  <c r="AB128" i="1" s="1"/>
  <c r="N128" i="1"/>
  <c r="Z127" i="1"/>
  <c r="AA127" i="1" s="1"/>
  <c r="AB127" i="1" s="1"/>
  <c r="N127" i="1"/>
  <c r="Z126" i="1"/>
  <c r="AA126" i="1" s="1"/>
  <c r="AB126" i="1" s="1"/>
  <c r="N126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L125" i="1"/>
  <c r="K125" i="1"/>
  <c r="J125" i="1"/>
  <c r="I125" i="1"/>
  <c r="H125" i="1"/>
  <c r="G125" i="1"/>
  <c r="F125" i="1"/>
  <c r="E125" i="1"/>
  <c r="D125" i="1"/>
  <c r="C125" i="1"/>
  <c r="Z123" i="1"/>
  <c r="AA123" i="1" s="1"/>
  <c r="AB123" i="1" s="1"/>
  <c r="N123" i="1"/>
  <c r="Z122" i="1"/>
  <c r="N122" i="1"/>
  <c r="AA122" i="1" s="1"/>
  <c r="AA121" i="1"/>
  <c r="AB121" i="1" s="1"/>
  <c r="Z121" i="1"/>
  <c r="Z120" i="1" s="1"/>
  <c r="AA120" i="1" s="1"/>
  <c r="AB120" i="1" s="1"/>
  <c r="N121" i="1"/>
  <c r="N120" i="1" s="1"/>
  <c r="Y120" i="1"/>
  <c r="Y116" i="1" s="1"/>
  <c r="X120" i="1"/>
  <c r="W120" i="1"/>
  <c r="W116" i="1" s="1"/>
  <c r="V120" i="1"/>
  <c r="U120" i="1"/>
  <c r="U116" i="1" s="1"/>
  <c r="T120" i="1"/>
  <c r="S120" i="1"/>
  <c r="S116" i="1" s="1"/>
  <c r="R120" i="1"/>
  <c r="Q120" i="1"/>
  <c r="Q116" i="1" s="1"/>
  <c r="P120" i="1"/>
  <c r="O120" i="1"/>
  <c r="O116" i="1" s="1"/>
  <c r="M120" i="1"/>
  <c r="M116" i="1" s="1"/>
  <c r="L120" i="1"/>
  <c r="K120" i="1"/>
  <c r="K116" i="1" s="1"/>
  <c r="J120" i="1"/>
  <c r="I120" i="1"/>
  <c r="I116" i="1" s="1"/>
  <c r="H120" i="1"/>
  <c r="G120" i="1"/>
  <c r="G116" i="1" s="1"/>
  <c r="F120" i="1"/>
  <c r="E120" i="1"/>
  <c r="E116" i="1" s="1"/>
  <c r="D120" i="1"/>
  <c r="C120" i="1"/>
  <c r="C116" i="1" s="1"/>
  <c r="Z119" i="1"/>
  <c r="AA119" i="1" s="1"/>
  <c r="N119" i="1"/>
  <c r="AB118" i="1"/>
  <c r="Z118" i="1"/>
  <c r="AA118" i="1" s="1"/>
  <c r="N118" i="1"/>
  <c r="Z117" i="1"/>
  <c r="Y117" i="1"/>
  <c r="X117" i="1"/>
  <c r="X116" i="1" s="1"/>
  <c r="W117" i="1"/>
  <c r="V117" i="1"/>
  <c r="U117" i="1"/>
  <c r="T117" i="1"/>
  <c r="T116" i="1" s="1"/>
  <c r="S117" i="1"/>
  <c r="R117" i="1"/>
  <c r="R116" i="1" s="1"/>
  <c r="Q117" i="1"/>
  <c r="P117" i="1"/>
  <c r="O117" i="1"/>
  <c r="N117" i="1"/>
  <c r="N116" i="1" s="1"/>
  <c r="M117" i="1"/>
  <c r="L117" i="1"/>
  <c r="L116" i="1" s="1"/>
  <c r="K117" i="1"/>
  <c r="J117" i="1"/>
  <c r="I117" i="1"/>
  <c r="H117" i="1"/>
  <c r="H116" i="1" s="1"/>
  <c r="G117" i="1"/>
  <c r="F117" i="1"/>
  <c r="F116" i="1" s="1"/>
  <c r="E117" i="1"/>
  <c r="D117" i="1"/>
  <c r="C117" i="1"/>
  <c r="V116" i="1"/>
  <c r="P116" i="1"/>
  <c r="J116" i="1"/>
  <c r="D116" i="1"/>
  <c r="Z115" i="1"/>
  <c r="AA115" i="1" s="1"/>
  <c r="AB115" i="1" s="1"/>
  <c r="N115" i="1"/>
  <c r="O114" i="1"/>
  <c r="O113" i="1" s="1"/>
  <c r="N114" i="1"/>
  <c r="Y113" i="1"/>
  <c r="X113" i="1"/>
  <c r="X108" i="1" s="1"/>
  <c r="W113" i="1"/>
  <c r="V113" i="1"/>
  <c r="U113" i="1"/>
  <c r="T113" i="1"/>
  <c r="S113" i="1"/>
  <c r="R113" i="1"/>
  <c r="R108" i="1" s="1"/>
  <c r="Q113" i="1"/>
  <c r="P113" i="1"/>
  <c r="N113" i="1"/>
  <c r="M113" i="1"/>
  <c r="L113" i="1"/>
  <c r="L108" i="1" s="1"/>
  <c r="K113" i="1"/>
  <c r="J113" i="1"/>
  <c r="I113" i="1"/>
  <c r="H113" i="1"/>
  <c r="G113" i="1"/>
  <c r="F113" i="1"/>
  <c r="F108" i="1" s="1"/>
  <c r="E113" i="1"/>
  <c r="D113" i="1"/>
  <c r="C113" i="1"/>
  <c r="AA112" i="1"/>
  <c r="Z112" i="1"/>
  <c r="N112" i="1"/>
  <c r="AB111" i="1"/>
  <c r="Z111" i="1"/>
  <c r="N111" i="1"/>
  <c r="AA111" i="1" s="1"/>
  <c r="Z110" i="1"/>
  <c r="Y110" i="1"/>
  <c r="X110" i="1"/>
  <c r="W110" i="1"/>
  <c r="W108" i="1" s="1"/>
  <c r="V110" i="1"/>
  <c r="U110" i="1"/>
  <c r="U108" i="1" s="1"/>
  <c r="T110" i="1"/>
  <c r="T108" i="1" s="1"/>
  <c r="S110" i="1"/>
  <c r="R110" i="1"/>
  <c r="Q110" i="1"/>
  <c r="Q108" i="1" s="1"/>
  <c r="P110" i="1"/>
  <c r="O110" i="1"/>
  <c r="O108" i="1" s="1"/>
  <c r="N110" i="1"/>
  <c r="N108" i="1" s="1"/>
  <c r="M110" i="1"/>
  <c r="L110" i="1"/>
  <c r="K110" i="1"/>
  <c r="K108" i="1" s="1"/>
  <c r="J110" i="1"/>
  <c r="I110" i="1"/>
  <c r="I108" i="1" s="1"/>
  <c r="H110" i="1"/>
  <c r="H108" i="1" s="1"/>
  <c r="G110" i="1"/>
  <c r="F110" i="1"/>
  <c r="E110" i="1"/>
  <c r="E108" i="1" s="1"/>
  <c r="D110" i="1"/>
  <c r="C110" i="1"/>
  <c r="C108" i="1" s="1"/>
  <c r="AA109" i="1"/>
  <c r="Z109" i="1"/>
  <c r="N109" i="1"/>
  <c r="Y108" i="1"/>
  <c r="Y105" i="1" s="1"/>
  <c r="Y101" i="1" s="1"/>
  <c r="Y124" i="1" s="1"/>
  <c r="Y136" i="1" s="1"/>
  <c r="V108" i="1"/>
  <c r="S108" i="1"/>
  <c r="S105" i="1" s="1"/>
  <c r="S101" i="1" s="1"/>
  <c r="P108" i="1"/>
  <c r="M108" i="1"/>
  <c r="M105" i="1" s="1"/>
  <c r="J108" i="1"/>
  <c r="G108" i="1"/>
  <c r="G105" i="1" s="1"/>
  <c r="G101" i="1" s="1"/>
  <c r="D108" i="1"/>
  <c r="Z107" i="1"/>
  <c r="AA107" i="1" s="1"/>
  <c r="AA106" i="1" s="1"/>
  <c r="N107" i="1"/>
  <c r="Y106" i="1"/>
  <c r="X106" i="1"/>
  <c r="W106" i="1"/>
  <c r="W105" i="1" s="1"/>
  <c r="V106" i="1"/>
  <c r="V105" i="1" s="1"/>
  <c r="V101" i="1" s="1"/>
  <c r="U106" i="1"/>
  <c r="T106" i="1"/>
  <c r="S106" i="1"/>
  <c r="R106" i="1"/>
  <c r="Q106" i="1"/>
  <c r="Q105" i="1" s="1"/>
  <c r="P106" i="1"/>
  <c r="P105" i="1" s="1"/>
  <c r="P101" i="1" s="1"/>
  <c r="O106" i="1"/>
  <c r="N106" i="1"/>
  <c r="M106" i="1"/>
  <c r="L106" i="1"/>
  <c r="K106" i="1"/>
  <c r="K105" i="1" s="1"/>
  <c r="J106" i="1"/>
  <c r="J105" i="1" s="1"/>
  <c r="J101" i="1" s="1"/>
  <c r="I106" i="1"/>
  <c r="H106" i="1"/>
  <c r="G106" i="1"/>
  <c r="F106" i="1"/>
  <c r="E106" i="1"/>
  <c r="E105" i="1" s="1"/>
  <c r="D106" i="1"/>
  <c r="D105" i="1" s="1"/>
  <c r="D101" i="1" s="1"/>
  <c r="X105" i="1"/>
  <c r="X101" i="1" s="1"/>
  <c r="U105" i="1"/>
  <c r="R105" i="1"/>
  <c r="R101" i="1" s="1"/>
  <c r="O105" i="1"/>
  <c r="L105" i="1"/>
  <c r="L101" i="1" s="1"/>
  <c r="I105" i="1"/>
  <c r="F105" i="1"/>
  <c r="F101" i="1" s="1"/>
  <c r="C105" i="1"/>
  <c r="Z104" i="1"/>
  <c r="AA104" i="1" s="1"/>
  <c r="AB104" i="1" s="1"/>
  <c r="N104" i="1"/>
  <c r="Z103" i="1"/>
  <c r="AA103" i="1" s="1"/>
  <c r="N103" i="1"/>
  <c r="Y102" i="1"/>
  <c r="X102" i="1"/>
  <c r="W102" i="1"/>
  <c r="W101" i="1" s="1"/>
  <c r="V102" i="1"/>
  <c r="U102" i="1"/>
  <c r="T102" i="1"/>
  <c r="S102" i="1"/>
  <c r="R102" i="1"/>
  <c r="Q102" i="1"/>
  <c r="Q101" i="1" s="1"/>
  <c r="P102" i="1"/>
  <c r="O102" i="1"/>
  <c r="N102" i="1"/>
  <c r="M102" i="1"/>
  <c r="L102" i="1"/>
  <c r="K102" i="1"/>
  <c r="K101" i="1" s="1"/>
  <c r="J102" i="1"/>
  <c r="I102" i="1"/>
  <c r="I101" i="1" s="1"/>
  <c r="H102" i="1"/>
  <c r="G102" i="1"/>
  <c r="F102" i="1"/>
  <c r="E102" i="1"/>
  <c r="E101" i="1" s="1"/>
  <c r="D102" i="1"/>
  <c r="C102" i="1"/>
  <c r="C101" i="1" s="1"/>
  <c r="M101" i="1"/>
  <c r="AA100" i="1"/>
  <c r="AB100" i="1" s="1"/>
  <c r="Z100" i="1"/>
  <c r="N100" i="1"/>
  <c r="AA98" i="1"/>
  <c r="AB98" i="1" s="1"/>
  <c r="Z98" i="1"/>
  <c r="N98" i="1"/>
  <c r="AA97" i="1"/>
  <c r="Z97" i="1"/>
  <c r="N97" i="1"/>
  <c r="Z96" i="1"/>
  <c r="AA96" i="1" s="1"/>
  <c r="AB96" i="1" s="1"/>
  <c r="N96" i="1"/>
  <c r="Z95" i="1"/>
  <c r="Y95" i="1"/>
  <c r="X95" i="1"/>
  <c r="W95" i="1"/>
  <c r="W94" i="1" s="1"/>
  <c r="V95" i="1"/>
  <c r="U95" i="1"/>
  <c r="T95" i="1"/>
  <c r="S95" i="1"/>
  <c r="R95" i="1"/>
  <c r="Q95" i="1"/>
  <c r="Q94" i="1" s="1"/>
  <c r="P95" i="1"/>
  <c r="O95" i="1"/>
  <c r="N95" i="1"/>
  <c r="K95" i="1"/>
  <c r="J95" i="1"/>
  <c r="I95" i="1"/>
  <c r="I94" i="1" s="1"/>
  <c r="H95" i="1"/>
  <c r="G95" i="1"/>
  <c r="F95" i="1"/>
  <c r="E95" i="1"/>
  <c r="D95" i="1"/>
  <c r="C95" i="1"/>
  <c r="C94" i="1" s="1"/>
  <c r="Z94" i="1"/>
  <c r="Y94" i="1"/>
  <c r="X94" i="1"/>
  <c r="V94" i="1"/>
  <c r="U94" i="1"/>
  <c r="T94" i="1"/>
  <c r="S94" i="1"/>
  <c r="R94" i="1"/>
  <c r="P94" i="1"/>
  <c r="O94" i="1"/>
  <c r="N94" i="1"/>
  <c r="K94" i="1"/>
  <c r="J94" i="1"/>
  <c r="H94" i="1"/>
  <c r="G94" i="1"/>
  <c r="F94" i="1"/>
  <c r="E94" i="1"/>
  <c r="D94" i="1"/>
  <c r="Z93" i="1"/>
  <c r="AA93" i="1" s="1"/>
  <c r="AB93" i="1" s="1"/>
  <c r="Y93" i="1"/>
  <c r="R93" i="1"/>
  <c r="R90" i="1" s="1"/>
  <c r="R82" i="1" s="1"/>
  <c r="Q93" i="1"/>
  <c r="N93" i="1"/>
  <c r="Z92" i="1"/>
  <c r="AA92" i="1" s="1"/>
  <c r="N92" i="1"/>
  <c r="AA91" i="1"/>
  <c r="AB91" i="1" s="1"/>
  <c r="Z91" i="1"/>
  <c r="N91" i="1"/>
  <c r="Y90" i="1"/>
  <c r="X90" i="1"/>
  <c r="W90" i="1"/>
  <c r="V90" i="1"/>
  <c r="U90" i="1"/>
  <c r="T90" i="1"/>
  <c r="S90" i="1"/>
  <c r="Q90" i="1"/>
  <c r="P90" i="1"/>
  <c r="O90" i="1"/>
  <c r="K90" i="1"/>
  <c r="J90" i="1"/>
  <c r="I90" i="1"/>
  <c r="H90" i="1"/>
  <c r="G90" i="1"/>
  <c r="F90" i="1"/>
  <c r="E90" i="1"/>
  <c r="D90" i="1"/>
  <c r="C90" i="1"/>
  <c r="Z89" i="1"/>
  <c r="N89" i="1"/>
  <c r="Z88" i="1"/>
  <c r="AA88" i="1" s="1"/>
  <c r="AB88" i="1" s="1"/>
  <c r="N88" i="1"/>
  <c r="Z87" i="1"/>
  <c r="N87" i="1"/>
  <c r="AA86" i="1"/>
  <c r="AB86" i="1" s="1"/>
  <c r="Z86" i="1"/>
  <c r="N86" i="1"/>
  <c r="Z85" i="1"/>
  <c r="N85" i="1"/>
  <c r="AA85" i="1" s="1"/>
  <c r="AB85" i="1" s="1"/>
  <c r="AA84" i="1"/>
  <c r="Z84" i="1"/>
  <c r="N84" i="1"/>
  <c r="Z83" i="1"/>
  <c r="Y83" i="1"/>
  <c r="Y82" i="1" s="1"/>
  <c r="X83" i="1"/>
  <c r="W83" i="1"/>
  <c r="W82" i="1" s="1"/>
  <c r="V83" i="1"/>
  <c r="U83" i="1"/>
  <c r="T83" i="1"/>
  <c r="T82" i="1" s="1"/>
  <c r="S83" i="1"/>
  <c r="S82" i="1" s="1"/>
  <c r="R83" i="1"/>
  <c r="Q83" i="1"/>
  <c r="P83" i="1"/>
  <c r="O83" i="1"/>
  <c r="N83" i="1"/>
  <c r="M83" i="1"/>
  <c r="M82" i="1" s="1"/>
  <c r="L83" i="1"/>
  <c r="K83" i="1"/>
  <c r="K82" i="1" s="1"/>
  <c r="J83" i="1"/>
  <c r="J82" i="1" s="1"/>
  <c r="I83" i="1"/>
  <c r="H83" i="1"/>
  <c r="H82" i="1" s="1"/>
  <c r="G83" i="1"/>
  <c r="G82" i="1" s="1"/>
  <c r="F83" i="1"/>
  <c r="E83" i="1"/>
  <c r="E82" i="1" s="1"/>
  <c r="D83" i="1"/>
  <c r="C83" i="1"/>
  <c r="X82" i="1"/>
  <c r="U82" i="1"/>
  <c r="P82" i="1"/>
  <c r="O82" i="1"/>
  <c r="L82" i="1"/>
  <c r="I82" i="1"/>
  <c r="F82" i="1"/>
  <c r="D82" i="1"/>
  <c r="C82" i="1"/>
  <c r="Z81" i="1"/>
  <c r="AA81" i="1" s="1"/>
  <c r="N81" i="1"/>
  <c r="AA80" i="1"/>
  <c r="AB80" i="1" s="1"/>
  <c r="Z80" i="1"/>
  <c r="Z78" i="1" s="1"/>
  <c r="N80" i="1"/>
  <c r="Z79" i="1"/>
  <c r="N79" i="1"/>
  <c r="N78" i="1" s="1"/>
  <c r="Y78" i="1"/>
  <c r="X78" i="1"/>
  <c r="W78" i="1"/>
  <c r="V78" i="1"/>
  <c r="U78" i="1"/>
  <c r="T78" i="1"/>
  <c r="S78" i="1"/>
  <c r="R78" i="1"/>
  <c r="Q78" i="1"/>
  <c r="P78" i="1"/>
  <c r="O78" i="1"/>
  <c r="M78" i="1"/>
  <c r="L78" i="1"/>
  <c r="K78" i="1"/>
  <c r="J78" i="1"/>
  <c r="I78" i="1"/>
  <c r="H78" i="1"/>
  <c r="G78" i="1"/>
  <c r="F78" i="1"/>
  <c r="E78" i="1"/>
  <c r="D78" i="1"/>
  <c r="C78" i="1"/>
  <c r="AA77" i="1"/>
  <c r="AB77" i="1" s="1"/>
  <c r="Z77" i="1"/>
  <c r="N77" i="1"/>
  <c r="Z76" i="1"/>
  <c r="N76" i="1"/>
  <c r="N74" i="1" s="1"/>
  <c r="AA74" i="1" s="1"/>
  <c r="AB74" i="1" s="1"/>
  <c r="Z75" i="1"/>
  <c r="Z74" i="1" s="1"/>
  <c r="N75" i="1"/>
  <c r="Y74" i="1"/>
  <c r="X74" i="1"/>
  <c r="W74" i="1"/>
  <c r="V74" i="1"/>
  <c r="U74" i="1"/>
  <c r="T74" i="1"/>
  <c r="S74" i="1"/>
  <c r="R74" i="1"/>
  <c r="Q74" i="1"/>
  <c r="P74" i="1"/>
  <c r="O74" i="1"/>
  <c r="M74" i="1"/>
  <c r="L74" i="1"/>
  <c r="K74" i="1"/>
  <c r="J74" i="1"/>
  <c r="I74" i="1"/>
  <c r="H74" i="1"/>
  <c r="G74" i="1"/>
  <c r="F74" i="1"/>
  <c r="E74" i="1"/>
  <c r="D74" i="1"/>
  <c r="C74" i="1"/>
  <c r="Z73" i="1"/>
  <c r="AA73" i="1" s="1"/>
  <c r="AB73" i="1" s="1"/>
  <c r="N73" i="1"/>
  <c r="AB72" i="1"/>
  <c r="AA72" i="1"/>
  <c r="Z72" i="1"/>
  <c r="N72" i="1"/>
  <c r="Z71" i="1"/>
  <c r="N71" i="1"/>
  <c r="N70" i="1" s="1"/>
  <c r="Y70" i="1"/>
  <c r="X70" i="1"/>
  <c r="W70" i="1"/>
  <c r="V70" i="1"/>
  <c r="U70" i="1"/>
  <c r="T70" i="1"/>
  <c r="S70" i="1"/>
  <c r="R70" i="1"/>
  <c r="Q70" i="1"/>
  <c r="P70" i="1"/>
  <c r="O70" i="1"/>
  <c r="M70" i="1"/>
  <c r="L70" i="1"/>
  <c r="K70" i="1"/>
  <c r="J70" i="1"/>
  <c r="I70" i="1"/>
  <c r="H70" i="1"/>
  <c r="G70" i="1"/>
  <c r="F70" i="1"/>
  <c r="E70" i="1"/>
  <c r="D70" i="1"/>
  <c r="C70" i="1"/>
  <c r="Z69" i="1"/>
  <c r="N69" i="1"/>
  <c r="Z68" i="1"/>
  <c r="AA68" i="1" s="1"/>
  <c r="AB68" i="1" s="1"/>
  <c r="N68" i="1"/>
  <c r="Z67" i="1"/>
  <c r="N67" i="1"/>
  <c r="AA67" i="1" s="1"/>
  <c r="AB67" i="1" s="1"/>
  <c r="Z66" i="1"/>
  <c r="N66" i="1"/>
  <c r="Z65" i="1"/>
  <c r="AA65" i="1" s="1"/>
  <c r="AB65" i="1" s="1"/>
  <c r="Y65" i="1"/>
  <c r="X65" i="1"/>
  <c r="X64" i="1" s="1"/>
  <c r="X63" i="1" s="1"/>
  <c r="X62" i="1" s="1"/>
  <c r="W65" i="1"/>
  <c r="V65" i="1"/>
  <c r="U65" i="1"/>
  <c r="U64" i="1" s="1"/>
  <c r="T65" i="1"/>
  <c r="T64" i="1" s="1"/>
  <c r="T63" i="1" s="1"/>
  <c r="T62" i="1" s="1"/>
  <c r="S65" i="1"/>
  <c r="R65" i="1"/>
  <c r="R64" i="1" s="1"/>
  <c r="R63" i="1" s="1"/>
  <c r="R62" i="1" s="1"/>
  <c r="Q65" i="1"/>
  <c r="Q64" i="1" s="1"/>
  <c r="Q63" i="1" s="1"/>
  <c r="Q62" i="1" s="1"/>
  <c r="P65" i="1"/>
  <c r="O65" i="1"/>
  <c r="O64" i="1" s="1"/>
  <c r="N65" i="1"/>
  <c r="N64" i="1" s="1"/>
  <c r="M65" i="1"/>
  <c r="L65" i="1"/>
  <c r="L64" i="1" s="1"/>
  <c r="L63" i="1" s="1"/>
  <c r="L62" i="1" s="1"/>
  <c r="K65" i="1"/>
  <c r="K64" i="1" s="1"/>
  <c r="K63" i="1" s="1"/>
  <c r="K62" i="1" s="1"/>
  <c r="J65" i="1"/>
  <c r="I65" i="1"/>
  <c r="I64" i="1" s="1"/>
  <c r="H65" i="1"/>
  <c r="H64" i="1" s="1"/>
  <c r="H63" i="1" s="1"/>
  <c r="H62" i="1" s="1"/>
  <c r="G65" i="1"/>
  <c r="F65" i="1"/>
  <c r="F64" i="1" s="1"/>
  <c r="F63" i="1" s="1"/>
  <c r="F62" i="1" s="1"/>
  <c r="E65" i="1"/>
  <c r="D65" i="1"/>
  <c r="C65" i="1"/>
  <c r="C64" i="1" s="1"/>
  <c r="Y64" i="1"/>
  <c r="Y63" i="1" s="1"/>
  <c r="Y62" i="1" s="1"/>
  <c r="W64" i="1"/>
  <c r="W63" i="1" s="1"/>
  <c r="V64" i="1"/>
  <c r="S64" i="1"/>
  <c r="S63" i="1" s="1"/>
  <c r="S62" i="1" s="1"/>
  <c r="P64" i="1"/>
  <c r="P63" i="1" s="1"/>
  <c r="M64" i="1"/>
  <c r="J64" i="1"/>
  <c r="J63" i="1" s="1"/>
  <c r="J62" i="1" s="1"/>
  <c r="G64" i="1"/>
  <c r="G63" i="1" s="1"/>
  <c r="G62" i="1" s="1"/>
  <c r="E64" i="1"/>
  <c r="E63" i="1" s="1"/>
  <c r="D64" i="1"/>
  <c r="V63" i="1"/>
  <c r="U63" i="1"/>
  <c r="O63" i="1"/>
  <c r="O62" i="1" s="1"/>
  <c r="M63" i="1"/>
  <c r="I63" i="1"/>
  <c r="I62" i="1" s="1"/>
  <c r="D63" i="1"/>
  <c r="D62" i="1" s="1"/>
  <c r="C63" i="1"/>
  <c r="W62" i="1"/>
  <c r="U62" i="1"/>
  <c r="E62" i="1"/>
  <c r="C62" i="1"/>
  <c r="Z61" i="1"/>
  <c r="N61" i="1"/>
  <c r="Z60" i="1"/>
  <c r="N60" i="1"/>
  <c r="AA59" i="1"/>
  <c r="AB59" i="1" s="1"/>
  <c r="Z59" i="1"/>
  <c r="Z57" i="1" s="1"/>
  <c r="N59" i="1"/>
  <c r="Z58" i="1"/>
  <c r="N58" i="1"/>
  <c r="N57" i="1" s="1"/>
  <c r="N56" i="1" s="1"/>
  <c r="Y57" i="1"/>
  <c r="Y56" i="1" s="1"/>
  <c r="Y8" i="1" s="1"/>
  <c r="Y99" i="1" s="1"/>
  <c r="X57" i="1"/>
  <c r="W57" i="1"/>
  <c r="W56" i="1" s="1"/>
  <c r="V57" i="1"/>
  <c r="U57" i="1"/>
  <c r="T57" i="1"/>
  <c r="S57" i="1"/>
  <c r="R57" i="1"/>
  <c r="Q57" i="1"/>
  <c r="Q56" i="1" s="1"/>
  <c r="P57" i="1"/>
  <c r="O57" i="1"/>
  <c r="M57" i="1"/>
  <c r="M56" i="1" s="1"/>
  <c r="L57" i="1"/>
  <c r="K57" i="1"/>
  <c r="K56" i="1" s="1"/>
  <c r="J57" i="1"/>
  <c r="J56" i="1" s="1"/>
  <c r="I57" i="1"/>
  <c r="H57" i="1"/>
  <c r="G57" i="1"/>
  <c r="G56" i="1" s="1"/>
  <c r="G8" i="1" s="1"/>
  <c r="G99" i="1" s="1"/>
  <c r="F57" i="1"/>
  <c r="E57" i="1"/>
  <c r="E56" i="1" s="1"/>
  <c r="E8" i="1" s="1"/>
  <c r="E99" i="1" s="1"/>
  <c r="D57" i="1"/>
  <c r="C57" i="1"/>
  <c r="X56" i="1"/>
  <c r="V56" i="1"/>
  <c r="U56" i="1"/>
  <c r="T56" i="1"/>
  <c r="S56" i="1"/>
  <c r="R56" i="1"/>
  <c r="P56" i="1"/>
  <c r="O56" i="1"/>
  <c r="L56" i="1"/>
  <c r="I56" i="1"/>
  <c r="H56" i="1"/>
  <c r="F56" i="1"/>
  <c r="D56" i="1"/>
  <c r="C56" i="1"/>
  <c r="AB55" i="1"/>
  <c r="AA55" i="1"/>
  <c r="Z55" i="1"/>
  <c r="N55" i="1"/>
  <c r="Z54" i="1"/>
  <c r="AA54" i="1" s="1"/>
  <c r="AB54" i="1" s="1"/>
  <c r="N54" i="1"/>
  <c r="Z53" i="1"/>
  <c r="AA53" i="1" s="1"/>
  <c r="AB53" i="1" s="1"/>
  <c r="N53" i="1"/>
  <c r="AB52" i="1"/>
  <c r="AA52" i="1"/>
  <c r="Z52" i="1"/>
  <c r="N52" i="1"/>
  <c r="Z51" i="1"/>
  <c r="AA51" i="1" s="1"/>
  <c r="AB51" i="1" s="1"/>
  <c r="N51" i="1"/>
  <c r="N49" i="1" s="1"/>
  <c r="N46" i="1" s="1"/>
  <c r="Z50" i="1"/>
  <c r="AA50" i="1" s="1"/>
  <c r="AB50" i="1" s="1"/>
  <c r="N50" i="1"/>
  <c r="Y49" i="1"/>
  <c r="X49" i="1"/>
  <c r="W49" i="1"/>
  <c r="V49" i="1"/>
  <c r="U49" i="1"/>
  <c r="T49" i="1"/>
  <c r="S49" i="1"/>
  <c r="R49" i="1"/>
  <c r="Q49" i="1"/>
  <c r="P49" i="1"/>
  <c r="O49" i="1"/>
  <c r="M49" i="1"/>
  <c r="L49" i="1"/>
  <c r="K49" i="1"/>
  <c r="J49" i="1"/>
  <c r="I49" i="1"/>
  <c r="H49" i="1"/>
  <c r="G49" i="1"/>
  <c r="F49" i="1"/>
  <c r="E49" i="1"/>
  <c r="D49" i="1"/>
  <c r="C49" i="1"/>
  <c r="Z48" i="1"/>
  <c r="AA48" i="1" s="1"/>
  <c r="AB48" i="1" s="1"/>
  <c r="N48" i="1"/>
  <c r="Y47" i="1"/>
  <c r="X47" i="1"/>
  <c r="W47" i="1"/>
  <c r="V47" i="1"/>
  <c r="V46" i="1" s="1"/>
  <c r="U47" i="1"/>
  <c r="U46" i="1" s="1"/>
  <c r="U9" i="1" s="1"/>
  <c r="U8" i="1" s="1"/>
  <c r="U99" i="1" s="1"/>
  <c r="T47" i="1"/>
  <c r="S47" i="1"/>
  <c r="R47" i="1"/>
  <c r="Q47" i="1"/>
  <c r="P47" i="1"/>
  <c r="P46" i="1" s="1"/>
  <c r="O47" i="1"/>
  <c r="O46" i="1" s="1"/>
  <c r="O9" i="1" s="1"/>
  <c r="O8" i="1" s="1"/>
  <c r="O99" i="1" s="1"/>
  <c r="N47" i="1"/>
  <c r="M47" i="1"/>
  <c r="L47" i="1"/>
  <c r="K47" i="1"/>
  <c r="J47" i="1"/>
  <c r="I47" i="1"/>
  <c r="I46" i="1" s="1"/>
  <c r="I9" i="1" s="1"/>
  <c r="I8" i="1" s="1"/>
  <c r="H47" i="1"/>
  <c r="G47" i="1"/>
  <c r="F47" i="1"/>
  <c r="E47" i="1"/>
  <c r="D47" i="1"/>
  <c r="C47" i="1"/>
  <c r="C46" i="1" s="1"/>
  <c r="C9" i="1" s="1"/>
  <c r="C8" i="1" s="1"/>
  <c r="Y46" i="1"/>
  <c r="X46" i="1"/>
  <c r="W46" i="1"/>
  <c r="T46" i="1"/>
  <c r="S46" i="1"/>
  <c r="R46" i="1"/>
  <c r="Q46" i="1"/>
  <c r="M46" i="1"/>
  <c r="L46" i="1"/>
  <c r="K46" i="1"/>
  <c r="H46" i="1"/>
  <c r="G46" i="1"/>
  <c r="F46" i="1"/>
  <c r="E46" i="1"/>
  <c r="Z45" i="1"/>
  <c r="AA45" i="1" s="1"/>
  <c r="AB45" i="1" s="1"/>
  <c r="N45" i="1"/>
  <c r="O44" i="1"/>
  <c r="Z44" i="1" s="1"/>
  <c r="AA44" i="1" s="1"/>
  <c r="N44" i="1"/>
  <c r="AB43" i="1"/>
  <c r="AA43" i="1"/>
  <c r="Z43" i="1"/>
  <c r="N43" i="1"/>
  <c r="Z42" i="1"/>
  <c r="AA42" i="1" s="1"/>
  <c r="AB42" i="1" s="1"/>
  <c r="N42" i="1"/>
  <c r="Z41" i="1"/>
  <c r="AA41" i="1" s="1"/>
  <c r="AB41" i="1" s="1"/>
  <c r="N41" i="1"/>
  <c r="AB40" i="1"/>
  <c r="AA40" i="1"/>
  <c r="Z40" i="1"/>
  <c r="N40" i="1"/>
  <c r="Z39" i="1"/>
  <c r="Y39" i="1"/>
  <c r="X39" i="1"/>
  <c r="W39" i="1"/>
  <c r="V39" i="1"/>
  <c r="V36" i="1" s="1"/>
  <c r="U39" i="1"/>
  <c r="T39" i="1"/>
  <c r="S39" i="1"/>
  <c r="R39" i="1"/>
  <c r="Q39" i="1"/>
  <c r="P39" i="1"/>
  <c r="P36" i="1" s="1"/>
  <c r="O39" i="1"/>
  <c r="M39" i="1"/>
  <c r="L39" i="1"/>
  <c r="K39" i="1"/>
  <c r="J39" i="1"/>
  <c r="J36" i="1" s="1"/>
  <c r="I39" i="1"/>
  <c r="H39" i="1"/>
  <c r="G39" i="1"/>
  <c r="F39" i="1"/>
  <c r="E39" i="1"/>
  <c r="D39" i="1"/>
  <c r="D36" i="1" s="1"/>
  <c r="C39" i="1"/>
  <c r="AB38" i="1"/>
  <c r="AA38" i="1"/>
  <c r="Z38" i="1"/>
  <c r="N38" i="1"/>
  <c r="Z37" i="1"/>
  <c r="AA37" i="1" s="1"/>
  <c r="AB37" i="1" s="1"/>
  <c r="N37" i="1"/>
  <c r="Y36" i="1"/>
  <c r="X36" i="1"/>
  <c r="W36" i="1"/>
  <c r="U36" i="1"/>
  <c r="T36" i="1"/>
  <c r="S36" i="1"/>
  <c r="R36" i="1"/>
  <c r="Q36" i="1"/>
  <c r="O36" i="1"/>
  <c r="M36" i="1"/>
  <c r="L36" i="1"/>
  <c r="K36" i="1"/>
  <c r="I36" i="1"/>
  <c r="H36" i="1"/>
  <c r="G36" i="1"/>
  <c r="F36" i="1"/>
  <c r="E36" i="1"/>
  <c r="C36" i="1"/>
  <c r="Z35" i="1"/>
  <c r="AA35" i="1" s="1"/>
  <c r="AB35" i="1" s="1"/>
  <c r="N35" i="1"/>
  <c r="Z34" i="1"/>
  <c r="AA34" i="1" s="1"/>
  <c r="AB34" i="1" s="1"/>
  <c r="N34" i="1"/>
  <c r="AB33" i="1"/>
  <c r="AA33" i="1"/>
  <c r="Z33" i="1"/>
  <c r="N33" i="1"/>
  <c r="AB32" i="1"/>
  <c r="Z32" i="1"/>
  <c r="AA32" i="1" s="1"/>
  <c r="N32" i="1"/>
  <c r="Z31" i="1"/>
  <c r="AA31" i="1" s="1"/>
  <c r="AB31" i="1" s="1"/>
  <c r="N31" i="1"/>
  <c r="AB30" i="1"/>
  <c r="AA30" i="1"/>
  <c r="Z30" i="1"/>
  <c r="N30" i="1"/>
  <c r="Z29" i="1"/>
  <c r="AA29" i="1" s="1"/>
  <c r="AB29" i="1" s="1"/>
  <c r="N29" i="1"/>
  <c r="Y28" i="1"/>
  <c r="X28" i="1"/>
  <c r="W28" i="1"/>
  <c r="V28" i="1"/>
  <c r="U28" i="1"/>
  <c r="T28" i="1"/>
  <c r="T24" i="1" s="1"/>
  <c r="S28" i="1"/>
  <c r="R28" i="1"/>
  <c r="Q28" i="1"/>
  <c r="P28" i="1"/>
  <c r="O28" i="1"/>
  <c r="N28" i="1"/>
  <c r="M28" i="1"/>
  <c r="L28" i="1"/>
  <c r="K28" i="1"/>
  <c r="J28" i="1"/>
  <c r="I28" i="1"/>
  <c r="H28" i="1"/>
  <c r="H24" i="1" s="1"/>
  <c r="G28" i="1"/>
  <c r="F28" i="1"/>
  <c r="E28" i="1"/>
  <c r="D28" i="1"/>
  <c r="C28" i="1"/>
  <c r="AB27" i="1"/>
  <c r="Z27" i="1"/>
  <c r="AA27" i="1" s="1"/>
  <c r="N27" i="1"/>
  <c r="N25" i="1" s="1"/>
  <c r="Z26" i="1"/>
  <c r="N26" i="1"/>
  <c r="Y25" i="1"/>
  <c r="X25" i="1"/>
  <c r="W25" i="1"/>
  <c r="V25" i="1"/>
  <c r="U25" i="1"/>
  <c r="T25" i="1"/>
  <c r="S25" i="1"/>
  <c r="R25" i="1"/>
  <c r="Q25" i="1"/>
  <c r="P25" i="1"/>
  <c r="O25" i="1"/>
  <c r="M25" i="1"/>
  <c r="L25" i="1"/>
  <c r="K25" i="1"/>
  <c r="J25" i="1"/>
  <c r="I25" i="1"/>
  <c r="H25" i="1"/>
  <c r="G25" i="1"/>
  <c r="F25" i="1"/>
  <c r="F24" i="1" s="1"/>
  <c r="E25" i="1"/>
  <c r="D25" i="1"/>
  <c r="C25" i="1"/>
  <c r="Y24" i="1"/>
  <c r="X24" i="1"/>
  <c r="W24" i="1"/>
  <c r="U24" i="1"/>
  <c r="S24" i="1"/>
  <c r="R24" i="1"/>
  <c r="Q24" i="1"/>
  <c r="O24" i="1"/>
  <c r="M24" i="1"/>
  <c r="L24" i="1"/>
  <c r="K24" i="1"/>
  <c r="I24" i="1"/>
  <c r="G24" i="1"/>
  <c r="E24" i="1"/>
  <c r="C24" i="1"/>
  <c r="AB23" i="1"/>
  <c r="Z23" i="1"/>
  <c r="AA23" i="1" s="1"/>
  <c r="N23" i="1"/>
  <c r="Z22" i="1"/>
  <c r="AA22" i="1" s="1"/>
  <c r="AB22" i="1" s="1"/>
  <c r="N22" i="1"/>
  <c r="AB21" i="1"/>
  <c r="Z21" i="1"/>
  <c r="N21" i="1"/>
  <c r="AA21" i="1" s="1"/>
  <c r="Z20" i="1"/>
  <c r="AA20" i="1" s="1"/>
  <c r="AB20" i="1" s="1"/>
  <c r="N20" i="1"/>
  <c r="Z19" i="1"/>
  <c r="AA19" i="1" s="1"/>
  <c r="AB19" i="1" s="1"/>
  <c r="N19" i="1"/>
  <c r="AB18" i="1"/>
  <c r="AA18" i="1"/>
  <c r="Z18" i="1"/>
  <c r="N18" i="1"/>
  <c r="AB17" i="1"/>
  <c r="Z17" i="1"/>
  <c r="AA17" i="1" s="1"/>
  <c r="N17" i="1"/>
  <c r="Y16" i="1"/>
  <c r="X16" i="1"/>
  <c r="X15" i="1" s="1"/>
  <c r="X9" i="1" s="1"/>
  <c r="X8" i="1" s="1"/>
  <c r="W16" i="1"/>
  <c r="V16" i="1"/>
  <c r="U16" i="1"/>
  <c r="T16" i="1"/>
  <c r="S16" i="1"/>
  <c r="R16" i="1"/>
  <c r="R15" i="1" s="1"/>
  <c r="Q16" i="1"/>
  <c r="P16" i="1"/>
  <c r="O16" i="1"/>
  <c r="N16" i="1"/>
  <c r="M16" i="1"/>
  <c r="L16" i="1"/>
  <c r="L15" i="1" s="1"/>
  <c r="L9" i="1" s="1"/>
  <c r="L8" i="1" s="1"/>
  <c r="L99" i="1" s="1"/>
  <c r="K16" i="1"/>
  <c r="J16" i="1"/>
  <c r="I16" i="1"/>
  <c r="H16" i="1"/>
  <c r="G16" i="1"/>
  <c r="F16" i="1"/>
  <c r="F15" i="1" s="1"/>
  <c r="F9" i="1" s="1"/>
  <c r="F8" i="1" s="1"/>
  <c r="E16" i="1"/>
  <c r="D16" i="1"/>
  <c r="C16" i="1"/>
  <c r="Y15" i="1"/>
  <c r="W15" i="1"/>
  <c r="V15" i="1"/>
  <c r="U15" i="1"/>
  <c r="T15" i="1"/>
  <c r="S15" i="1"/>
  <c r="Q15" i="1"/>
  <c r="P15" i="1"/>
  <c r="O15" i="1"/>
  <c r="N15" i="1"/>
  <c r="M15" i="1"/>
  <c r="K15" i="1"/>
  <c r="J15" i="1"/>
  <c r="I15" i="1"/>
  <c r="H15" i="1"/>
  <c r="G15" i="1"/>
  <c r="E15" i="1"/>
  <c r="D15" i="1"/>
  <c r="C15" i="1"/>
  <c r="AB14" i="1"/>
  <c r="Z14" i="1"/>
  <c r="N14" i="1"/>
  <c r="AA14" i="1" s="1"/>
  <c r="Z13" i="1"/>
  <c r="AA13" i="1" s="1"/>
  <c r="AB13" i="1" s="1"/>
  <c r="N13" i="1"/>
  <c r="Z12" i="1"/>
  <c r="AA12" i="1" s="1"/>
  <c r="AB12" i="1" s="1"/>
  <c r="N12" i="1"/>
  <c r="AB11" i="1"/>
  <c r="Z11" i="1"/>
  <c r="N11" i="1"/>
  <c r="AA11" i="1" s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Y9" i="1"/>
  <c r="W9" i="1"/>
  <c r="S9" i="1"/>
  <c r="R9" i="1"/>
  <c r="R8" i="1" s="1"/>
  <c r="Q9" i="1"/>
  <c r="M9" i="1"/>
  <c r="K9" i="1"/>
  <c r="G9" i="1"/>
  <c r="E9" i="1"/>
  <c r="V9" i="1" l="1"/>
  <c r="Z36" i="1"/>
  <c r="K8" i="1"/>
  <c r="K99" i="1" s="1"/>
  <c r="P62" i="1"/>
  <c r="F99" i="1"/>
  <c r="S124" i="1"/>
  <c r="S136" i="1" s="1"/>
  <c r="T9" i="1"/>
  <c r="T8" i="1" s="1"/>
  <c r="Z28" i="1"/>
  <c r="AA28" i="1" s="1"/>
  <c r="AB28" i="1" s="1"/>
  <c r="N39" i="1"/>
  <c r="N36" i="1" s="1"/>
  <c r="N24" i="1" s="1"/>
  <c r="N9" i="1" s="1"/>
  <c r="J124" i="1"/>
  <c r="J136" i="1" s="1"/>
  <c r="H9" i="1"/>
  <c r="H8" i="1" s="1"/>
  <c r="AA10" i="1"/>
  <c r="AB10" i="1" s="1"/>
  <c r="M8" i="1"/>
  <c r="M99" i="1" s="1"/>
  <c r="G124" i="1"/>
  <c r="G136" i="1" s="1"/>
  <c r="V24" i="1"/>
  <c r="D46" i="1"/>
  <c r="J46" i="1"/>
  <c r="N63" i="1"/>
  <c r="N62" i="1" s="1"/>
  <c r="V82" i="1"/>
  <c r="T99" i="1"/>
  <c r="C99" i="1"/>
  <c r="I99" i="1"/>
  <c r="W99" i="1"/>
  <c r="AA94" i="1"/>
  <c r="AB94" i="1" s="1"/>
  <c r="P24" i="1"/>
  <c r="P9" i="1" s="1"/>
  <c r="P8" i="1" s="1"/>
  <c r="P99" i="1" s="1"/>
  <c r="AA26" i="1"/>
  <c r="AB26" i="1" s="1"/>
  <c r="Z25" i="1"/>
  <c r="Z16" i="1"/>
  <c r="D24" i="1"/>
  <c r="D9" i="1" s="1"/>
  <c r="D8" i="1" s="1"/>
  <c r="D99" i="1" s="1"/>
  <c r="J24" i="1"/>
  <c r="J9" i="1" s="1"/>
  <c r="J8" i="1" s="1"/>
  <c r="J99" i="1" s="1"/>
  <c r="S8" i="1"/>
  <c r="S99" i="1" s="1"/>
  <c r="W8" i="1"/>
  <c r="AA57" i="1"/>
  <c r="AB57" i="1" s="1"/>
  <c r="Z56" i="1"/>
  <c r="AA56" i="1" s="1"/>
  <c r="AB56" i="1" s="1"/>
  <c r="Z47" i="1"/>
  <c r="Z49" i="1"/>
  <c r="AA49" i="1" s="1"/>
  <c r="AB49" i="1" s="1"/>
  <c r="Z70" i="1"/>
  <c r="AA70" i="1" s="1"/>
  <c r="AB70" i="1" s="1"/>
  <c r="R99" i="1"/>
  <c r="X99" i="1"/>
  <c r="AA95" i="1"/>
  <c r="AB95" i="1" s="1"/>
  <c r="Z102" i="1"/>
  <c r="F124" i="1"/>
  <c r="X124" i="1"/>
  <c r="H105" i="1"/>
  <c r="H101" i="1" s="1"/>
  <c r="H124" i="1" s="1"/>
  <c r="H136" i="1" s="1"/>
  <c r="N105" i="1"/>
  <c r="N101" i="1" s="1"/>
  <c r="T105" i="1"/>
  <c r="T101" i="1" s="1"/>
  <c r="T124" i="1" s="1"/>
  <c r="T136" i="1" s="1"/>
  <c r="Z106" i="1"/>
  <c r="X136" i="1"/>
  <c r="M62" i="1"/>
  <c r="V62" i="1"/>
  <c r="AA66" i="1"/>
  <c r="AB66" i="1" s="1"/>
  <c r="AA75" i="1"/>
  <c r="AB75" i="1" s="1"/>
  <c r="Q82" i="1"/>
  <c r="Q8" i="1" s="1"/>
  <c r="Q99" i="1" s="1"/>
  <c r="I124" i="1"/>
  <c r="I136" i="1" s="1"/>
  <c r="O101" i="1"/>
  <c r="O124" i="1" s="1"/>
  <c r="O136" i="1" s="1"/>
  <c r="U101" i="1"/>
  <c r="U124" i="1" s="1"/>
  <c r="U136" i="1" s="1"/>
  <c r="F136" i="1"/>
  <c r="L124" i="1"/>
  <c r="L136" i="1" s="1"/>
  <c r="AA110" i="1"/>
  <c r="AB110" i="1" s="1"/>
  <c r="AA58" i="1"/>
  <c r="AB58" i="1" s="1"/>
  <c r="AA60" i="1"/>
  <c r="Z64" i="1"/>
  <c r="AA71" i="1"/>
  <c r="AB71" i="1" s="1"/>
  <c r="AA76" i="1"/>
  <c r="AB76" i="1" s="1"/>
  <c r="AA79" i="1"/>
  <c r="AB79" i="1" s="1"/>
  <c r="AA89" i="1"/>
  <c r="AB89" i="1" s="1"/>
  <c r="Z90" i="1"/>
  <c r="E124" i="1"/>
  <c r="E136" i="1" s="1"/>
  <c r="K124" i="1"/>
  <c r="K136" i="1" s="1"/>
  <c r="W124" i="1"/>
  <c r="W136" i="1" s="1"/>
  <c r="AA83" i="1"/>
  <c r="AB83" i="1" s="1"/>
  <c r="Z82" i="1"/>
  <c r="H99" i="1"/>
  <c r="R124" i="1"/>
  <c r="R136" i="1" s="1"/>
  <c r="AA61" i="1"/>
  <c r="AB61" i="1" s="1"/>
  <c r="AA69" i="1"/>
  <c r="AB69" i="1" s="1"/>
  <c r="AA78" i="1"/>
  <c r="AB78" i="1" s="1"/>
  <c r="N90" i="1"/>
  <c r="N82" i="1" s="1"/>
  <c r="AA117" i="1"/>
  <c r="AB117" i="1" s="1"/>
  <c r="Z116" i="1"/>
  <c r="AA116" i="1" s="1"/>
  <c r="AB116" i="1" s="1"/>
  <c r="Z114" i="1"/>
  <c r="Z125" i="1"/>
  <c r="AA125" i="1" s="1"/>
  <c r="AB125" i="1" s="1"/>
  <c r="Q124" i="1" l="1"/>
  <c r="Q136" i="1" s="1"/>
  <c r="N8" i="1"/>
  <c r="P124" i="1"/>
  <c r="P136" i="1" s="1"/>
  <c r="Z63" i="1"/>
  <c r="AA64" i="1"/>
  <c r="AB64" i="1" s="1"/>
  <c r="N99" i="1"/>
  <c r="AA36" i="1"/>
  <c r="AB36" i="1" s="1"/>
  <c r="AA82" i="1"/>
  <c r="AB82" i="1" s="1"/>
  <c r="AA90" i="1"/>
  <c r="AB90" i="1" s="1"/>
  <c r="Z46" i="1"/>
  <c r="AA46" i="1" s="1"/>
  <c r="AB46" i="1" s="1"/>
  <c r="AA47" i="1"/>
  <c r="AB47" i="1" s="1"/>
  <c r="V8" i="1"/>
  <c r="V99" i="1" s="1"/>
  <c r="C124" i="1"/>
  <c r="C136" i="1" s="1"/>
  <c r="AA16" i="1"/>
  <c r="AB16" i="1" s="1"/>
  <c r="Z15" i="1"/>
  <c r="D124" i="1"/>
  <c r="D136" i="1" s="1"/>
  <c r="AA114" i="1"/>
  <c r="Z113" i="1"/>
  <c r="M124" i="1"/>
  <c r="M136" i="1" s="1"/>
  <c r="AA102" i="1"/>
  <c r="AA25" i="1"/>
  <c r="AB25" i="1" s="1"/>
  <c r="Z24" i="1"/>
  <c r="AA24" i="1" s="1"/>
  <c r="AB24" i="1" s="1"/>
  <c r="AA39" i="1"/>
  <c r="AB39" i="1" s="1"/>
  <c r="AA15" i="1" l="1"/>
  <c r="AB15" i="1" s="1"/>
  <c r="Z9" i="1"/>
  <c r="N124" i="1"/>
  <c r="N136" i="1" s="1"/>
  <c r="AA113" i="1"/>
  <c r="AB113" i="1" s="1"/>
  <c r="Z108" i="1"/>
  <c r="V124" i="1"/>
  <c r="V136" i="1" s="1"/>
  <c r="AA63" i="1"/>
  <c r="AB63" i="1" s="1"/>
  <c r="Z62" i="1"/>
  <c r="AA62" i="1" s="1"/>
  <c r="AB62" i="1" s="1"/>
  <c r="Z136" i="1" l="1"/>
  <c r="AA108" i="1"/>
  <c r="AB108" i="1" s="1"/>
  <c r="Z105" i="1"/>
  <c r="AA9" i="1"/>
  <c r="AB9" i="1" s="1"/>
  <c r="Z8" i="1"/>
  <c r="AA105" i="1" l="1"/>
  <c r="AB105" i="1" s="1"/>
  <c r="Z101" i="1"/>
  <c r="AA8" i="1"/>
  <c r="AB8" i="1" s="1"/>
  <c r="Z99" i="1"/>
  <c r="AA136" i="1"/>
  <c r="AB136" i="1" s="1"/>
  <c r="AA99" i="1" l="1"/>
  <c r="AB99" i="1" s="1"/>
  <c r="AA101" i="1"/>
  <c r="AB101" i="1" s="1"/>
  <c r="Z124" i="1"/>
  <c r="AA124" i="1" s="1"/>
  <c r="AB124" i="1" s="1"/>
</calcChain>
</file>

<file path=xl/sharedStrings.xml><?xml version="1.0" encoding="utf-8"?>
<sst xmlns="http://schemas.openxmlformats.org/spreadsheetml/2006/main" count="169" uniqueCount="149">
  <si>
    <t>CUADRO No.1</t>
  </si>
  <si>
    <t>INGRESOS FISCALES COMPARADOS, SEGÚN PRINCIPALES PARTIDAS</t>
  </si>
  <si>
    <t>ENERO-NOVIEMBRE  2025/2024</t>
  </si>
  <si>
    <r>
      <t>(En millones RD$)</t>
    </r>
    <r>
      <rPr>
        <i/>
        <vertAlign val="superscript"/>
        <sz val="11"/>
        <color indexed="8"/>
        <rFont val="Gotham"/>
      </rPr>
      <t xml:space="preserve"> </t>
    </r>
  </si>
  <si>
    <t>I</t>
  </si>
  <si>
    <t>PARTIDAS</t>
  </si>
  <si>
    <t>2024</t>
  </si>
  <si>
    <t>2025</t>
  </si>
  <si>
    <t>VARIACION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</si>
  <si>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</si>
  <si>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</si>
  <si>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</si>
  <si>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</si>
  <si>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</si>
  <si>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</si>
  <si>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</si>
  <si>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</si>
  <si>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</si>
  <si>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</si>
  <si>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</si>
  <si>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Abs.</t>
  </si>
  <si>
    <t>%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</si>
  <si>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</si>
  <si>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</si>
  <si>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</si>
  <si>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</si>
  <si>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</si>
  <si>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</si>
  <si>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</si>
  <si>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</si>
  <si>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</si>
  <si>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</si>
  <si>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</si>
  <si>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</si>
  <si>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</si>
  <si>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</si>
  <si>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</si>
  <si>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</si>
  <si>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</si>
  <si>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</si>
  <si>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</si>
  <si>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</si>
  <si>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</si>
  <si>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</t>
  </si>
  <si>
    <t>- Impuesto selectivo Ad Valorem sobre hidrocarburos</t>
  </si>
  <si>
    <t>- Impuestos Selectivos a Bebidas Alcohólicas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</si>
  <si>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</si>
  <si>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</si>
  <si>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</si>
  <si>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</si>
  <si>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</si>
  <si>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</si>
  <si>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</si>
  <si>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>Fondo General</t>
  </si>
  <si>
    <t xml:space="preserve">Recursos de Captación Directa del Ministerio de Interior y Policia </t>
  </si>
  <si>
    <t xml:space="preserve">- Imp. específico Bancas de Apuestas de Lotería  </t>
  </si>
  <si>
    <t>- Imp. específico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</si>
  <si>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</si>
  <si>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</si>
  <si>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</si>
  <si>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</si>
  <si>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</si>
  <si>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</si>
  <si>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</si>
  <si>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</si>
  <si>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</si>
  <si>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</si>
  <si>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 xml:space="preserve">III) TRANSFERENCIAS </t>
  </si>
  <si>
    <t>- Transferencias Corrientes</t>
  </si>
  <si>
    <t xml:space="preserve"> -Del Sector Privado Interno</t>
  </si>
  <si>
    <t xml:space="preserve">- De Instituciones  Públicas Descentralizadas o Autónomas </t>
  </si>
  <si>
    <t>- De Instituciones de la Seguridad Social</t>
  </si>
  <si>
    <t>IV) INGRESOS POR CONTRAPRESTACION</t>
  </si>
  <si>
    <t>- Ventas de Bienes y Servicios</t>
  </si>
  <si>
    <t>- Ventas de Mercancías del Estado</t>
  </si>
  <si>
    <t>- PROMESE</t>
  </si>
  <si>
    <t>- Fondo General</t>
  </si>
  <si>
    <t>- Recursos de captación directa del programa PROMESE CAL ( D. No. 308-97)</t>
  </si>
  <si>
    <t>- Ingresos de las Inst. Centralizadas en mercancías en la CUT</t>
  </si>
  <si>
    <t>- Otras Ventas</t>
  </si>
  <si>
    <t>- Ventas de Servicios del Estado</t>
  </si>
  <si>
    <t>- Otras Ventas de Servicios del Gobierno Central</t>
  </si>
  <si>
    <t>- Ingresos de las Inst. Centralizadas en Servicios en la CUT</t>
  </si>
  <si>
    <t>- Tasas</t>
  </si>
  <si>
    <t>- Tarjetas de Turismo</t>
  </si>
  <si>
    <t>- Expedición y Renovación de Pasaportes</t>
  </si>
  <si>
    <t>- Derechos Administrativos</t>
  </si>
  <si>
    <t xml:space="preserve"> - Recursos de Captación Directa para el Fomento y Desarrollo del Gas Natural en el Parque vehicular</t>
  </si>
  <si>
    <t>- Otros ingresos de las Inst. Centralizadas en Servicios en la CUT</t>
  </si>
  <si>
    <t>V) OTROS INGRESOS</t>
  </si>
  <si>
    <t>- Rentas de la Propiedad</t>
  </si>
  <si>
    <t>- Dividendos por Inversiones Empresariales</t>
  </si>
  <si>
    <t>- Intereses por Colocación de Inversiones Financieras</t>
  </si>
  <si>
    <t>- Arriendo de Activos Tangibles No Producidos</t>
  </si>
  <si>
    <t>- Multas y Sanciones</t>
  </si>
  <si>
    <t xml:space="preserve">     - Recursos de Captación Directa de la Procuradoria General de la República ( multas de tránsito)</t>
  </si>
  <si>
    <t>- Ingresos Diversos</t>
  </si>
  <si>
    <t>- Ingresos por diferencial del gas licuado de petróleo</t>
  </si>
  <si>
    <t>- Ingresos TSS</t>
  </si>
  <si>
    <t xml:space="preserve">- Otros ingresos 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</si>
  <si>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</si>
  <si>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</si>
  <si>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</si>
  <si>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</si>
  <si>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</si>
  <si>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>TOTAL</t>
  </si>
  <si>
    <t>DONACIONES</t>
  </si>
  <si>
    <t>FUENTES FINANCIERAS</t>
  </si>
  <si>
    <t>Disminución de Activos Financieros</t>
  </si>
  <si>
    <t xml:space="preserve"> -Disminución de documentos por cobrar de largo plazo</t>
  </si>
  <si>
    <t>- Recuperación de Prestamos Internos</t>
  </si>
  <si>
    <t>Incremento de Pasivos Financieros</t>
  </si>
  <si>
    <t>Incremento de Pasivos Corrientes</t>
  </si>
  <si>
    <t xml:space="preserve">- Obtención de Préstamos Internos a Corto Plazo </t>
  </si>
  <si>
    <t>Incremento de Pasivos No Corrientes</t>
  </si>
  <si>
    <t>Incremento de cuentas por pagar Externas de largo plazo</t>
  </si>
  <si>
    <t>-</t>
  </si>
  <si>
    <t>Colocación de Títulos, Valores de la Deuda Pública a Largo Plazo</t>
  </si>
  <si>
    <t>- De la Deuda Pública Interna  a Largo Plazo</t>
  </si>
  <si>
    <t>- De la Deuda Pública Externa  a Largo Plazo</t>
  </si>
  <si>
    <t>Obtención de Préstamos de la Deuda Pública a Largo Plazo</t>
  </si>
  <si>
    <t>- De la Deuda Pública Interna a Largo Plazo</t>
  </si>
  <si>
    <t>- De la Deuda Pública Externa a Largo Plazo</t>
  </si>
  <si>
    <t>Importes a devengar por primas en colocaciones de títulos valores</t>
  </si>
  <si>
    <t>Primas por colocación de títulos valores internos y externos de largo plazo</t>
  </si>
  <si>
    <t>- valores internos</t>
  </si>
  <si>
    <t>-  valores externos</t>
  </si>
  <si>
    <t>Intereses corridos internos y externos de largo plazo</t>
  </si>
  <si>
    <t xml:space="preserve">- títulos internos </t>
  </si>
  <si>
    <t>- títulos externos</t>
  </si>
  <si>
    <t xml:space="preserve"> Incremento de disponibilidades (Reintegros de cheques de periodos anteriores y devolución de recursos a la CUT años anteriores)</t>
  </si>
  <si>
    <t>Otros Ingresos:</t>
  </si>
  <si>
    <t xml:space="preserve">INFOTEP </t>
  </si>
  <si>
    <t>Plan de construcciones (Ley 6-86) -Fondo Pensiones Trabajadores de la Construcción</t>
  </si>
  <si>
    <t xml:space="preserve">Fianzas Judiciales y depósitos en consignación </t>
  </si>
  <si>
    <t xml:space="preserve">Fondo para Registro y Devolución de los Depósitos en excesos en la Cuenta Única del Tesoro </t>
  </si>
  <si>
    <t>Devolución de Recursos a empleados por Retenciones Excesivas por TSS.</t>
  </si>
  <si>
    <t>Devolución impuesto selectivo al consumo de combustibles</t>
  </si>
  <si>
    <t>Venta de Sellos Especiales para el Colegio de Abogados</t>
  </si>
  <si>
    <t>Fondo de contribución especial para la gestión integral de residuos</t>
  </si>
  <si>
    <t>Patrimonio público recuperado</t>
  </si>
  <si>
    <t>Ingresos de las Inst. Centralizadas en la CUT No Presupuestaria</t>
  </si>
  <si>
    <t>TOTAL DE INGRESOS REPORTADOS EN EL SIGEF</t>
  </si>
  <si>
    <t>Ingresos de las Inst. Centralizadas en la CUT Presupuestaria</t>
  </si>
  <si>
    <t>FUENTE: Elaborado por la Direción General de Política y Legislación Tributaria (DGPLT) del Ministerio de Hacienda, con los datos del Sistema Integrado de Gestión Financiera (SIGEF)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</si>
  <si>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</si>
  <si>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</si>
  <si>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Terceros, ingresos de las instituciones centralizadas en la CUT no presupuestaria y los depósitos en exceso de las recaudadoras.  </t>
  </si>
  <si>
    <t xml:space="preserve"> Las informaciones presentadas difieren de las presentadas en  Portal de Transparencia Fiscal,  ya que solo incluyen los ingresos presupuestarios.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</si>
</sst>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0.0%"/>
    <numFmt numFmtId="167" formatCode="#,##0.000_);\(#,##0.000\)"/>
  </numFmts>
  <fonts count="28" x14ac:knownFonts="1">
    <font>
      <sz val="10"/>
      <name val="Arial"/>
    </font>
    <font>
      <b/>
      <i/>
      <sz val="12"/>
      <color indexed="8"/>
      <name val="Gotham"/>
    </font>
    <font>
      <b/>
      <sz val="12"/>
      <color indexed="8"/>
      <name val="Gotham"/>
    </font>
    <font>
      <i/>
      <sz val="11"/>
      <color indexed="8"/>
      <name val="Gotham"/>
    </font>
    <font>
      <i/>
      <vertAlign val="superscript"/>
      <sz val="11"/>
      <color indexed="8"/>
      <name val="Gotham"/>
    </font>
    <font>
      <b/>
      <sz val="10"/>
      <color theme="0"/>
      <name val="Gotham"/>
    </font>
    <font>
      <sz val="10"/>
      <name val="Arial"/>
      <family val="2"/>
    </font>
    <font>
      <b/>
      <sz val="10"/>
      <color indexed="8"/>
      <name val="Gotham"/>
    </font>
    <font>
      <b/>
      <sz val="10"/>
      <name val="Arial"/>
      <family val="2"/>
    </font>
    <font>
      <sz val="10"/>
      <color indexed="8"/>
      <name val="Gotham"/>
    </font>
    <font>
      <sz val="10"/>
      <name val="Gotham"/>
    </font>
    <font>
      <sz val="10"/>
      <color rgb="FFFF0000"/>
      <name val="Arial"/>
      <family val="2"/>
    </font>
    <font>
      <b/>
      <u/>
      <sz val="10"/>
      <color indexed="8"/>
      <name val="Gotham"/>
    </font>
    <font>
      <u/>
      <sz val="10"/>
      <color indexed="8"/>
      <name val="Gotham"/>
    </font>
    <font>
      <sz val="10"/>
      <color indexed="8"/>
      <name val="Segoe UI"/>
      <family val="2"/>
    </font>
    <font>
      <b/>
      <sz val="10"/>
      <name val="Gotham"/>
    </font>
    <font>
      <b/>
      <sz val="9"/>
      <name val="Gotham"/>
    </font>
    <font>
      <sz val="8"/>
      <color indexed="8"/>
      <name val="Gotham"/>
    </font>
    <font>
      <sz val="8"/>
      <name val="Gotham"/>
    </font>
    <font>
      <b/>
      <sz val="9"/>
      <color indexed="8"/>
      <name val="Gotham"/>
    </font>
    <font>
      <sz val="11"/>
      <name val="Arial"/>
      <family val="2"/>
    </font>
    <font>
      <sz val="9"/>
      <color indexed="8"/>
      <name val="Gotham"/>
    </font>
    <font>
      <sz val="8"/>
      <name val="Arial"/>
      <family val="2"/>
    </font>
    <font>
      <sz val="9"/>
      <name val="Arial"/>
      <family val="2"/>
    </font>
    <font>
      <sz val="9"/>
      <name val="Gotham"/>
    </font>
    <font>
      <sz val="6"/>
      <name val="Gotham"/>
    </font>
    <font>
      <sz val="6"/>
      <name val="Arial"/>
      <family val="2"/>
    </font>
    <font>
      <sz val="87"/>
      <name val="Gotham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19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4" fontId="5" fillId="2" borderId="9" xfId="2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164" fontId="7" fillId="0" borderId="13" xfId="3" applyNumberFormat="1" applyFont="1" applyBorder="1"/>
    <xf numFmtId="164" fontId="7" fillId="0" borderId="14" xfId="3" applyNumberFormat="1" applyFont="1" applyBorder="1"/>
    <xf numFmtId="164" fontId="0" fillId="0" borderId="0" xfId="0" applyNumberFormat="1"/>
    <xf numFmtId="43" fontId="0" fillId="0" borderId="0" xfId="1" applyFont="1"/>
    <xf numFmtId="0" fontId="7" fillId="0" borderId="14" xfId="4" applyFont="1" applyBorder="1"/>
    <xf numFmtId="49" fontId="7" fillId="0" borderId="14" xfId="3" applyNumberFormat="1" applyFont="1" applyBorder="1" applyAlignment="1">
      <alignment horizontal="left"/>
    </xf>
    <xf numFmtId="164" fontId="7" fillId="0" borderId="13" xfId="1" applyNumberFormat="1" applyFont="1" applyBorder="1"/>
    <xf numFmtId="164" fontId="8" fillId="0" borderId="0" xfId="0" applyNumberFormat="1" applyFont="1"/>
    <xf numFmtId="49" fontId="9" fillId="0" borderId="14" xfId="3" applyNumberFormat="1" applyFont="1" applyBorder="1" applyAlignment="1">
      <alignment horizontal="left" indent="1"/>
    </xf>
    <xf numFmtId="164" fontId="9" fillId="3" borderId="13" xfId="3" applyNumberFormat="1" applyFont="1" applyFill="1" applyBorder="1"/>
    <xf numFmtId="164" fontId="9" fillId="0" borderId="13" xfId="3" applyNumberFormat="1" applyFont="1" applyBorder="1"/>
    <xf numFmtId="164" fontId="9" fillId="3" borderId="13" xfId="1" applyNumberFormat="1" applyFont="1" applyFill="1" applyBorder="1"/>
    <xf numFmtId="164" fontId="9" fillId="3" borderId="14" xfId="3" applyNumberFormat="1" applyFont="1" applyFill="1" applyBorder="1"/>
    <xf numFmtId="164" fontId="7" fillId="0" borderId="13" xfId="5" applyNumberFormat="1" applyFont="1" applyBorder="1"/>
    <xf numFmtId="164" fontId="7" fillId="0" borderId="13" xfId="4" applyNumberFormat="1" applyFont="1" applyBorder="1"/>
    <xf numFmtId="164" fontId="7" fillId="0" borderId="14" xfId="4" applyNumberFormat="1" applyFont="1" applyBorder="1"/>
    <xf numFmtId="49" fontId="7" fillId="0" borderId="14" xfId="4" applyNumberFormat="1" applyFont="1" applyBorder="1" applyAlignment="1">
      <alignment horizontal="left" indent="1"/>
    </xf>
    <xf numFmtId="49" fontId="9" fillId="0" borderId="14" xfId="4" applyNumberFormat="1" applyFont="1" applyBorder="1" applyAlignment="1">
      <alignment horizontal="left" indent="2"/>
    </xf>
    <xf numFmtId="164" fontId="9" fillId="3" borderId="13" xfId="4" applyNumberFormat="1" applyFont="1" applyFill="1" applyBorder="1"/>
    <xf numFmtId="49" fontId="9" fillId="0" borderId="14" xfId="0" applyNumberFormat="1" applyFont="1" applyBorder="1" applyAlignment="1">
      <alignment horizontal="left" indent="2"/>
    </xf>
    <xf numFmtId="164" fontId="7" fillId="3" borderId="13" xfId="3" applyNumberFormat="1" applyFont="1" applyFill="1" applyBorder="1"/>
    <xf numFmtId="49" fontId="7" fillId="0" borderId="14" xfId="3" applyNumberFormat="1" applyFont="1" applyBorder="1" applyAlignment="1">
      <alignment horizontal="left" indent="2"/>
    </xf>
    <xf numFmtId="49" fontId="9" fillId="0" borderId="14" xfId="3" applyNumberFormat="1" applyFont="1" applyBorder="1" applyAlignment="1">
      <alignment horizontal="left" indent="3"/>
    </xf>
    <xf numFmtId="0" fontId="7" fillId="0" borderId="14" xfId="4" applyFont="1" applyBorder="1" applyAlignment="1">
      <alignment horizontal="left" indent="2"/>
    </xf>
    <xf numFmtId="49" fontId="10" fillId="0" borderId="14" xfId="3" applyNumberFormat="1" applyFont="1" applyBorder="1" applyAlignment="1">
      <alignment horizontal="left" indent="3"/>
    </xf>
    <xf numFmtId="165" fontId="10" fillId="3" borderId="13" xfId="3" applyNumberFormat="1" applyFont="1" applyFill="1" applyBorder="1"/>
    <xf numFmtId="164" fontId="10" fillId="0" borderId="13" xfId="3" applyNumberFormat="1" applyFont="1" applyBorder="1"/>
    <xf numFmtId="164" fontId="10" fillId="0" borderId="13" xfId="1" applyNumberFormat="1" applyFont="1" applyBorder="1"/>
    <xf numFmtId="164" fontId="10" fillId="0" borderId="14" xfId="3" applyNumberFormat="1" applyFont="1" applyBorder="1"/>
    <xf numFmtId="0" fontId="11" fillId="0" borderId="0" xfId="0" applyFont="1"/>
    <xf numFmtId="165" fontId="10" fillId="0" borderId="13" xfId="3" applyNumberFormat="1" applyFont="1" applyBorder="1"/>
    <xf numFmtId="164" fontId="9" fillId="0" borderId="14" xfId="3" applyNumberFormat="1" applyFont="1" applyBorder="1"/>
    <xf numFmtId="49" fontId="9" fillId="3" borderId="14" xfId="3" applyNumberFormat="1" applyFont="1" applyFill="1" applyBorder="1" applyAlignment="1">
      <alignment horizontal="left" indent="3"/>
    </xf>
    <xf numFmtId="165" fontId="9" fillId="0" borderId="13" xfId="3" applyNumberFormat="1" applyFont="1" applyBorder="1"/>
    <xf numFmtId="0" fontId="0" fillId="3" borderId="0" xfId="0" applyFill="1"/>
    <xf numFmtId="165" fontId="9" fillId="3" borderId="13" xfId="3" applyNumberFormat="1" applyFont="1" applyFill="1" applyBorder="1"/>
    <xf numFmtId="43" fontId="0" fillId="3" borderId="0" xfId="1" applyFont="1" applyFill="1"/>
    <xf numFmtId="164" fontId="9" fillId="0" borderId="13" xfId="1" applyNumberFormat="1" applyFont="1" applyBorder="1"/>
    <xf numFmtId="49" fontId="7" fillId="0" borderId="14" xfId="3" applyNumberFormat="1" applyFont="1" applyBorder="1" applyAlignment="1">
      <alignment horizontal="left" indent="3"/>
    </xf>
    <xf numFmtId="164" fontId="9" fillId="0" borderId="14" xfId="3" applyNumberFormat="1" applyFont="1" applyBorder="1" applyAlignment="1">
      <alignment horizontal="left" indent="5"/>
    </xf>
    <xf numFmtId="49" fontId="9" fillId="4" borderId="14" xfId="4" applyNumberFormat="1" applyFont="1" applyFill="1" applyBorder="1" applyAlignment="1">
      <alignment horizontal="left" indent="4"/>
    </xf>
    <xf numFmtId="164" fontId="9" fillId="4" borderId="13" xfId="3" applyNumberFormat="1" applyFont="1" applyFill="1" applyBorder="1"/>
    <xf numFmtId="164" fontId="9" fillId="0" borderId="14" xfId="3" applyNumberFormat="1" applyFont="1" applyBorder="1" applyAlignment="1">
      <alignment horizontal="left" indent="3"/>
    </xf>
    <xf numFmtId="43" fontId="9" fillId="0" borderId="13" xfId="1" applyFont="1" applyBorder="1"/>
    <xf numFmtId="164" fontId="12" fillId="0" borderId="13" xfId="3" applyNumberFormat="1" applyFont="1" applyBorder="1"/>
    <xf numFmtId="164" fontId="12" fillId="0" borderId="14" xfId="3" applyNumberFormat="1" applyFont="1" applyBorder="1"/>
    <xf numFmtId="49" fontId="13" fillId="0" borderId="14" xfId="3" applyNumberFormat="1" applyFont="1" applyBorder="1" applyAlignment="1">
      <alignment horizontal="left" indent="2"/>
    </xf>
    <xf numFmtId="164" fontId="13" fillId="0" borderId="13" xfId="3" applyNumberFormat="1" applyFont="1" applyBorder="1"/>
    <xf numFmtId="164" fontId="13" fillId="0" borderId="14" xfId="3" applyNumberFormat="1" applyFont="1" applyBorder="1"/>
    <xf numFmtId="49" fontId="7" fillId="0" borderId="14" xfId="3" applyNumberFormat="1" applyFont="1" applyBorder="1" applyAlignment="1">
      <alignment horizontal="left" indent="1"/>
    </xf>
    <xf numFmtId="0" fontId="6" fillId="0" borderId="0" xfId="0" applyFont="1"/>
    <xf numFmtId="49" fontId="9" fillId="3" borderId="14" xfId="5" applyNumberFormat="1" applyFont="1" applyFill="1" applyBorder="1" applyAlignment="1">
      <alignment horizontal="left" indent="2"/>
    </xf>
    <xf numFmtId="0" fontId="6" fillId="3" borderId="0" xfId="0" applyFont="1" applyFill="1"/>
    <xf numFmtId="49" fontId="9" fillId="3" borderId="14" xfId="4" applyNumberFormat="1" applyFont="1" applyFill="1" applyBorder="1" applyAlignment="1">
      <alignment horizontal="left" indent="2"/>
    </xf>
    <xf numFmtId="165" fontId="9" fillId="3" borderId="14" xfId="1" applyNumberFormat="1" applyFont="1" applyFill="1" applyBorder="1"/>
    <xf numFmtId="165" fontId="9" fillId="0" borderId="14" xfId="1" applyNumberFormat="1" applyFont="1" applyFill="1" applyBorder="1" applyProtection="1"/>
    <xf numFmtId="49" fontId="7" fillId="0" borderId="14" xfId="3" applyNumberFormat="1" applyFont="1" applyBorder="1"/>
    <xf numFmtId="49" fontId="9" fillId="0" borderId="14" xfId="3" applyNumberFormat="1" applyFont="1" applyBorder="1" applyAlignment="1">
      <alignment horizontal="left" indent="4"/>
    </xf>
    <xf numFmtId="164" fontId="9" fillId="4" borderId="13" xfId="1" applyNumberFormat="1" applyFont="1" applyFill="1" applyBorder="1"/>
    <xf numFmtId="164" fontId="9" fillId="4" borderId="14" xfId="3" applyNumberFormat="1" applyFont="1" applyFill="1" applyBorder="1"/>
    <xf numFmtId="49" fontId="9" fillId="4" borderId="14" xfId="4" applyNumberFormat="1" applyFont="1" applyFill="1" applyBorder="1" applyAlignment="1">
      <alignment horizontal="left" indent="3"/>
    </xf>
    <xf numFmtId="49" fontId="9" fillId="0" borderId="14" xfId="4" applyNumberFormat="1" applyFont="1" applyBorder="1" applyAlignment="1">
      <alignment horizontal="left" indent="3"/>
    </xf>
    <xf numFmtId="164" fontId="9" fillId="4" borderId="14" xfId="0" applyNumberFormat="1" applyFont="1" applyFill="1" applyBorder="1" applyAlignment="1">
      <alignment vertical="center"/>
    </xf>
    <xf numFmtId="49" fontId="9" fillId="0" borderId="14" xfId="3" applyNumberFormat="1" applyFont="1" applyBorder="1" applyAlignment="1">
      <alignment horizontal="left" indent="2"/>
    </xf>
    <xf numFmtId="49" fontId="9" fillId="4" borderId="14" xfId="3" applyNumberFormat="1" applyFont="1" applyFill="1" applyBorder="1" applyAlignment="1">
      <alignment horizontal="left" indent="2"/>
    </xf>
    <xf numFmtId="164" fontId="9" fillId="0" borderId="13" xfId="1" applyNumberFormat="1" applyFont="1" applyFill="1" applyBorder="1"/>
    <xf numFmtId="43" fontId="9" fillId="0" borderId="13" xfId="1" applyFont="1" applyFill="1" applyBorder="1"/>
    <xf numFmtId="165" fontId="9" fillId="0" borderId="14" xfId="1" applyNumberFormat="1" applyFont="1" applyFill="1" applyBorder="1"/>
    <xf numFmtId="43" fontId="9" fillId="0" borderId="14" xfId="1" applyFont="1" applyBorder="1"/>
    <xf numFmtId="49" fontId="9" fillId="4" borderId="14" xfId="3" applyNumberFormat="1" applyFont="1" applyFill="1" applyBorder="1" applyAlignment="1">
      <alignment horizontal="left"/>
    </xf>
    <xf numFmtId="49" fontId="10" fillId="0" borderId="14" xfId="3" applyNumberFormat="1" applyFont="1" applyBorder="1" applyAlignment="1">
      <alignment horizontal="left" indent="2"/>
    </xf>
    <xf numFmtId="43" fontId="10" fillId="0" borderId="13" xfId="1" applyFont="1" applyBorder="1"/>
    <xf numFmtId="49" fontId="13" fillId="0" borderId="14" xfId="3" applyNumberFormat="1" applyFont="1" applyBorder="1" applyAlignment="1">
      <alignment horizontal="left" indent="1"/>
    </xf>
    <xf numFmtId="49" fontId="5" fillId="2" borderId="8" xfId="3" applyNumberFormat="1" applyFont="1" applyFill="1" applyBorder="1" applyAlignment="1">
      <alignment horizontal="left" vertical="center"/>
    </xf>
    <xf numFmtId="165" fontId="5" fillId="2" borderId="6" xfId="1" applyNumberFormat="1" applyFont="1" applyFill="1" applyBorder="1" applyAlignment="1">
      <alignment vertical="center"/>
    </xf>
    <xf numFmtId="164" fontId="5" fillId="2" borderId="9" xfId="3" applyNumberFormat="1" applyFont="1" applyFill="1" applyBorder="1" applyAlignment="1">
      <alignment vertical="center"/>
    </xf>
    <xf numFmtId="165" fontId="5" fillId="2" borderId="9" xfId="1" applyNumberFormat="1" applyFont="1" applyFill="1" applyBorder="1" applyAlignment="1">
      <alignment vertical="center"/>
    </xf>
    <xf numFmtId="166" fontId="0" fillId="0" borderId="0" xfId="0" applyNumberFormat="1"/>
    <xf numFmtId="165" fontId="0" fillId="0" borderId="0" xfId="1" applyNumberFormat="1" applyFont="1"/>
    <xf numFmtId="165" fontId="7" fillId="0" borderId="13" xfId="1" applyNumberFormat="1" applyFont="1" applyFill="1" applyBorder="1" applyProtection="1"/>
    <xf numFmtId="49" fontId="7" fillId="0" borderId="14" xfId="0" applyNumberFormat="1" applyFont="1" applyBorder="1"/>
    <xf numFmtId="164" fontId="7" fillId="0" borderId="13" xfId="0" applyNumberFormat="1" applyFont="1" applyBorder="1"/>
    <xf numFmtId="164" fontId="7" fillId="0" borderId="14" xfId="0" applyNumberFormat="1" applyFont="1" applyBorder="1"/>
    <xf numFmtId="165" fontId="0" fillId="0" borderId="0" xfId="0" applyNumberFormat="1"/>
    <xf numFmtId="49" fontId="12" fillId="0" borderId="14" xfId="0" applyNumberFormat="1" applyFont="1" applyBorder="1" applyAlignment="1">
      <alignment horizontal="left"/>
    </xf>
    <xf numFmtId="164" fontId="12" fillId="0" borderId="14" xfId="0" applyNumberFormat="1" applyFont="1" applyBorder="1"/>
    <xf numFmtId="43" fontId="12" fillId="0" borderId="13" xfId="1" applyFont="1" applyBorder="1"/>
    <xf numFmtId="49" fontId="9" fillId="0" borderId="14" xfId="0" applyNumberFormat="1" applyFont="1" applyBorder="1" applyAlignment="1">
      <alignment horizontal="left" indent="1"/>
    </xf>
    <xf numFmtId="164" fontId="9" fillId="0" borderId="13" xfId="0" applyNumberFormat="1" applyFont="1" applyBorder="1"/>
    <xf numFmtId="164" fontId="9" fillId="0" borderId="14" xfId="0" applyNumberFormat="1" applyFont="1" applyBorder="1"/>
    <xf numFmtId="164" fontId="12" fillId="0" borderId="13" xfId="0" applyNumberFormat="1" applyFont="1" applyBorder="1"/>
    <xf numFmtId="49" fontId="13" fillId="0" borderId="14" xfId="0" applyNumberFormat="1" applyFont="1" applyBorder="1" applyAlignment="1">
      <alignment horizontal="left" indent="1"/>
    </xf>
    <xf numFmtId="164" fontId="13" fillId="0" borderId="13" xfId="0" applyNumberFormat="1" applyFont="1" applyBorder="1"/>
    <xf numFmtId="43" fontId="9" fillId="0" borderId="14" xfId="1" applyFont="1" applyFill="1" applyBorder="1" applyProtection="1"/>
    <xf numFmtId="43" fontId="9" fillId="0" borderId="13" xfId="1" applyFont="1" applyFill="1" applyBorder="1" applyProtection="1"/>
    <xf numFmtId="164" fontId="13" fillId="0" borderId="14" xfId="0" applyNumberFormat="1" applyFont="1" applyBorder="1"/>
    <xf numFmtId="164" fontId="13" fillId="0" borderId="14" xfId="4" applyNumberFormat="1" applyFont="1" applyBorder="1"/>
    <xf numFmtId="164" fontId="13" fillId="0" borderId="13" xfId="4" applyNumberFormat="1" applyFont="1" applyBorder="1"/>
    <xf numFmtId="49" fontId="7" fillId="0" borderId="14" xfId="0" applyNumberFormat="1" applyFont="1" applyBorder="1" applyAlignment="1" applyProtection="1">
      <alignment horizontal="left" indent="2"/>
      <protection locked="0"/>
    </xf>
    <xf numFmtId="165" fontId="7" fillId="0" borderId="14" xfId="1" applyNumberFormat="1" applyFont="1" applyFill="1" applyBorder="1" applyProtection="1"/>
    <xf numFmtId="43" fontId="7" fillId="0" borderId="13" xfId="1" applyFont="1" applyFill="1" applyBorder="1" applyAlignment="1" applyProtection="1">
      <alignment horizontal="center"/>
    </xf>
    <xf numFmtId="49" fontId="9" fillId="0" borderId="14" xfId="0" applyNumberFormat="1" applyFont="1" applyBorder="1" applyAlignment="1" applyProtection="1">
      <alignment horizontal="left" indent="2"/>
      <protection locked="0"/>
    </xf>
    <xf numFmtId="164" fontId="9" fillId="0" borderId="14" xfId="4" applyNumberFormat="1" applyFont="1" applyBorder="1"/>
    <xf numFmtId="164" fontId="9" fillId="3" borderId="14" xfId="0" applyNumberFormat="1" applyFont="1" applyFill="1" applyBorder="1"/>
    <xf numFmtId="164" fontId="9" fillId="0" borderId="13" xfId="4" applyNumberFormat="1" applyFont="1" applyBorder="1"/>
    <xf numFmtId="49" fontId="9" fillId="0" borderId="14" xfId="0" applyNumberFormat="1" applyFont="1" applyBorder="1" applyAlignment="1" applyProtection="1">
      <alignment horizontal="left" indent="4"/>
      <protection locked="0"/>
    </xf>
    <xf numFmtId="164" fontId="10" fillId="0" borderId="14" xfId="0" applyNumberFormat="1" applyFont="1" applyBorder="1"/>
    <xf numFmtId="164" fontId="10" fillId="0" borderId="13" xfId="0" applyNumberFormat="1" applyFont="1" applyBorder="1"/>
    <xf numFmtId="49" fontId="7" fillId="0" borderId="14" xfId="0" applyNumberFormat="1" applyFont="1" applyBorder="1" applyAlignment="1">
      <alignment horizontal="left" wrapText="1"/>
    </xf>
    <xf numFmtId="164" fontId="7" fillId="0" borderId="13" xfId="0" applyNumberFormat="1" applyFont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164" fontId="7" fillId="0" borderId="13" xfId="4" applyNumberFormat="1" applyFont="1" applyBorder="1" applyAlignment="1">
      <alignment vertical="center"/>
    </xf>
    <xf numFmtId="165" fontId="5" fillId="2" borderId="15" xfId="0" applyNumberFormat="1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vertical="center"/>
    </xf>
    <xf numFmtId="164" fontId="5" fillId="2" borderId="11" xfId="0" applyNumberFormat="1" applyFont="1" applyFill="1" applyBorder="1" applyAlignment="1">
      <alignment vertical="center"/>
    </xf>
    <xf numFmtId="165" fontId="5" fillId="2" borderId="8" xfId="0" applyNumberFormat="1" applyFont="1" applyFill="1" applyBorder="1" applyAlignment="1">
      <alignment vertical="center"/>
    </xf>
    <xf numFmtId="49" fontId="7" fillId="0" borderId="12" xfId="0" applyNumberFormat="1" applyFont="1" applyBorder="1" applyAlignment="1">
      <alignment horizontal="left"/>
    </xf>
    <xf numFmtId="164" fontId="7" fillId="0" borderId="16" xfId="0" applyNumberFormat="1" applyFont="1" applyBorder="1"/>
    <xf numFmtId="164" fontId="14" fillId="0" borderId="14" xfId="3" applyNumberFormat="1" applyFont="1" applyBorder="1"/>
    <xf numFmtId="164" fontId="9" fillId="0" borderId="13" xfId="0" applyNumberFormat="1" applyFont="1" applyBorder="1" applyAlignment="1">
      <alignment vertical="center"/>
    </xf>
    <xf numFmtId="164" fontId="9" fillId="0" borderId="14" xfId="0" applyNumberFormat="1" applyFont="1" applyBorder="1" applyAlignment="1">
      <alignment vertical="center"/>
    </xf>
    <xf numFmtId="49" fontId="9" fillId="0" borderId="14" xfId="0" applyNumberFormat="1" applyFont="1" applyBorder="1" applyAlignment="1">
      <alignment horizontal="left"/>
    </xf>
    <xf numFmtId="164" fontId="9" fillId="3" borderId="13" xfId="0" applyNumberFormat="1" applyFont="1" applyFill="1" applyBorder="1" applyAlignment="1">
      <alignment vertical="center"/>
    </xf>
    <xf numFmtId="165" fontId="9" fillId="0" borderId="14" xfId="1" applyNumberFormat="1" applyFont="1" applyBorder="1" applyAlignment="1">
      <alignment vertical="center"/>
    </xf>
    <xf numFmtId="43" fontId="9" fillId="0" borderId="13" xfId="1" applyFont="1" applyFill="1" applyBorder="1" applyAlignment="1">
      <alignment vertical="center"/>
    </xf>
    <xf numFmtId="165" fontId="9" fillId="0" borderId="14" xfId="1" applyNumberFormat="1" applyFont="1" applyFill="1" applyBorder="1" applyAlignment="1">
      <alignment vertical="center"/>
    </xf>
    <xf numFmtId="165" fontId="9" fillId="0" borderId="13" xfId="1" applyNumberFormat="1" applyFont="1" applyFill="1" applyBorder="1" applyAlignment="1" applyProtection="1">
      <alignment vertical="center"/>
    </xf>
    <xf numFmtId="49" fontId="9" fillId="0" borderId="10" xfId="0" applyNumberFormat="1" applyFont="1" applyBorder="1" applyAlignment="1">
      <alignment horizontal="left"/>
    </xf>
    <xf numFmtId="165" fontId="9" fillId="0" borderId="17" xfId="0" applyNumberFormat="1" applyFont="1" applyBorder="1" applyAlignment="1">
      <alignment vertical="center"/>
    </xf>
    <xf numFmtId="165" fontId="9" fillId="0" borderId="13" xfId="0" applyNumberFormat="1" applyFont="1" applyBorder="1" applyAlignment="1">
      <alignment vertical="center"/>
    </xf>
    <xf numFmtId="164" fontId="9" fillId="0" borderId="10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49" fontId="5" fillId="2" borderId="18" xfId="0" applyNumberFormat="1" applyFont="1" applyFill="1" applyBorder="1" applyAlignment="1">
      <alignment horizontal="left" vertical="center"/>
    </xf>
    <xf numFmtId="164" fontId="5" fillId="2" borderId="16" xfId="0" applyNumberFormat="1" applyFont="1" applyFill="1" applyBorder="1" applyAlignment="1">
      <alignment vertical="center"/>
    </xf>
    <xf numFmtId="164" fontId="5" fillId="2" borderId="16" xfId="1" applyNumberFormat="1" applyFont="1" applyFill="1" applyBorder="1" applyAlignment="1">
      <alignment vertical="center"/>
    </xf>
    <xf numFmtId="165" fontId="5" fillId="2" borderId="16" xfId="0" applyNumberFormat="1" applyFont="1" applyFill="1" applyBorder="1" applyAlignment="1">
      <alignment vertical="center"/>
    </xf>
    <xf numFmtId="165" fontId="5" fillId="2" borderId="16" xfId="1" applyNumberFormat="1" applyFont="1" applyFill="1" applyBorder="1" applyAlignment="1">
      <alignment vertical="center"/>
    </xf>
    <xf numFmtId="164" fontId="5" fillId="2" borderId="12" xfId="0" applyNumberFormat="1" applyFont="1" applyFill="1" applyBorder="1" applyAlignment="1">
      <alignment vertical="center"/>
    </xf>
    <xf numFmtId="49" fontId="15" fillId="5" borderId="19" xfId="0" applyNumberFormat="1" applyFont="1" applyFill="1" applyBorder="1" applyAlignment="1">
      <alignment horizontal="left" vertical="center"/>
    </xf>
    <xf numFmtId="165" fontId="15" fillId="5" borderId="9" xfId="0" applyNumberFormat="1" applyFont="1" applyFill="1" applyBorder="1" applyAlignment="1">
      <alignment vertical="center"/>
    </xf>
    <xf numFmtId="164" fontId="15" fillId="5" borderId="9" xfId="0" applyNumberFormat="1" applyFont="1" applyFill="1" applyBorder="1" applyAlignment="1">
      <alignment vertical="center"/>
    </xf>
    <xf numFmtId="164" fontId="16" fillId="0" borderId="0" xfId="0" applyNumberFormat="1" applyFont="1"/>
    <xf numFmtId="164" fontId="17" fillId="0" borderId="0" xfId="0" applyNumberFormat="1" applyFont="1" applyAlignment="1">
      <alignment vertical="center"/>
    </xf>
    <xf numFmtId="164" fontId="18" fillId="3" borderId="0" xfId="1" applyNumberFormat="1" applyFont="1" applyFill="1" applyAlignment="1">
      <alignment vertical="center"/>
    </xf>
    <xf numFmtId="164" fontId="17" fillId="3" borderId="0" xfId="0" applyNumberFormat="1" applyFont="1" applyFill="1" applyAlignment="1">
      <alignment vertical="center"/>
    </xf>
    <xf numFmtId="43" fontId="9" fillId="0" borderId="0" xfId="1" applyFont="1" applyAlignment="1">
      <alignment vertical="center"/>
    </xf>
    <xf numFmtId="164" fontId="9" fillId="0" borderId="0" xfId="0" applyNumberFormat="1" applyFont="1" applyAlignment="1">
      <alignment vertical="center"/>
    </xf>
    <xf numFmtId="49" fontId="19" fillId="0" borderId="0" xfId="0" applyNumberFormat="1" applyFont="1"/>
    <xf numFmtId="164" fontId="18" fillId="3" borderId="0" xfId="0" applyNumberFormat="1" applyFont="1" applyFill="1" applyAlignment="1">
      <alignment vertical="center"/>
    </xf>
    <xf numFmtId="0" fontId="18" fillId="0" borderId="0" xfId="0" applyFont="1"/>
    <xf numFmtId="0" fontId="17" fillId="0" borderId="0" xfId="0" applyFont="1"/>
    <xf numFmtId="164" fontId="18" fillId="0" borderId="0" xfId="0" applyNumberFormat="1" applyFont="1"/>
    <xf numFmtId="0" fontId="20" fillId="0" borderId="0" xfId="0" applyFont="1"/>
    <xf numFmtId="0" fontId="17" fillId="0" borderId="0" xfId="0" applyFont="1" applyAlignment="1">
      <alignment horizontal="left" indent="1"/>
    </xf>
    <xf numFmtId="164" fontId="9" fillId="0" borderId="0" xfId="3" applyNumberFormat="1" applyFont="1"/>
    <xf numFmtId="164" fontId="18" fillId="0" borderId="0" xfId="1" applyNumberFormat="1" applyFont="1" applyFill="1" applyBorder="1" applyAlignment="1" applyProtection="1">
      <alignment vertical="center"/>
    </xf>
    <xf numFmtId="0" fontId="21" fillId="0" borderId="0" xfId="0" applyFont="1"/>
    <xf numFmtId="164" fontId="15" fillId="3" borderId="0" xfId="1" applyNumberFormat="1" applyFont="1" applyFill="1"/>
    <xf numFmtId="0" fontId="22" fillId="0" borderId="0" xfId="0" applyFont="1"/>
    <xf numFmtId="164" fontId="18" fillId="3" borderId="0" xfId="0" applyNumberFormat="1" applyFont="1" applyFill="1"/>
    <xf numFmtId="167" fontId="22" fillId="3" borderId="0" xfId="0" applyNumberFormat="1" applyFont="1" applyFill="1"/>
    <xf numFmtId="0" fontId="23" fillId="0" borderId="0" xfId="0" applyFont="1"/>
    <xf numFmtId="164" fontId="24" fillId="3" borderId="0" xfId="1" applyNumberFormat="1" applyFont="1" applyFill="1" applyAlignment="1">
      <alignment vertical="center"/>
    </xf>
    <xf numFmtId="164" fontId="24" fillId="3" borderId="0" xfId="0" applyNumberFormat="1" applyFont="1" applyFill="1"/>
    <xf numFmtId="164" fontId="24" fillId="3" borderId="0" xfId="0" applyNumberFormat="1" applyFont="1" applyFill="1" applyAlignment="1">
      <alignment vertical="center"/>
    </xf>
    <xf numFmtId="0" fontId="23" fillId="3" borderId="0" xfId="0" applyFont="1" applyFill="1"/>
    <xf numFmtId="165" fontId="18" fillId="3" borderId="0" xfId="1" applyNumberFormat="1" applyFont="1" applyFill="1" applyAlignment="1">
      <alignment vertical="center"/>
    </xf>
    <xf numFmtId="165" fontId="0" fillId="3" borderId="0" xfId="1" applyNumberFormat="1" applyFont="1" applyFill="1"/>
    <xf numFmtId="164" fontId="0" fillId="3" borderId="0" xfId="1" applyNumberFormat="1" applyFont="1" applyFill="1"/>
    <xf numFmtId="0" fontId="22" fillId="3" borderId="0" xfId="0" applyFont="1" applyFill="1"/>
    <xf numFmtId="164" fontId="25" fillId="3" borderId="0" xfId="1" applyNumberFormat="1" applyFont="1" applyFill="1" applyAlignment="1">
      <alignment vertical="center"/>
    </xf>
    <xf numFmtId="0" fontId="26" fillId="0" borderId="0" xfId="0" applyFont="1"/>
    <xf numFmtId="164" fontId="25" fillId="3" borderId="0" xfId="0" applyNumberFormat="1" applyFont="1" applyFill="1" applyAlignment="1">
      <alignment vertical="center"/>
    </xf>
    <xf numFmtId="165" fontId="22" fillId="3" borderId="0" xfId="1" applyNumberFormat="1" applyFont="1" applyFill="1"/>
    <xf numFmtId="164" fontId="22" fillId="3" borderId="0" xfId="1" applyNumberFormat="1" applyFont="1" applyFill="1"/>
    <xf numFmtId="164" fontId="27" fillId="3" borderId="0" xfId="0" applyNumberFormat="1" applyFont="1" applyFill="1" applyAlignment="1">
      <alignment vertical="center"/>
    </xf>
  </cellXfs>
  <cellStyles count="6">
    <cellStyle name="Millares" xfId="1" builtinId="3"/>
    <cellStyle name="Normal" xfId="0" builtinId="0"/>
    <cellStyle name="Normal 10 11" xfId="2" xr:uid="{62474D35-3383-44E3-B260-E7895E445286}"/>
    <cellStyle name="Normal 2 2 2 2" xfId="3" xr:uid="{AE310F0B-FA23-4E9D-8C8D-EE859BDDC6A5}"/>
    <cellStyle name="Normal_COMPARACION 2002-2001" xfId="4" xr:uid="{70533E43-B21E-47D1-A13F-80F25BF7AB8D}"/>
    <cellStyle name="Normal_COMPARACION 2002-2001 2" xfId="5" xr:uid="{394A52C0-9024-4794-9766-014B333792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Noviembre%202025%20final.xlsx" TargetMode="External"/><Relationship Id="rId1" Type="http://schemas.openxmlformats.org/officeDocument/2006/relationships/externalLinkPath" Target="/personal/fperez_hacienda_gov_do/Documents/Documentos/My%20Documents%20Raulina%20Perez/INGRESOS%20FISCALES%20ACUMULADOS%202025/Ingresos%20Enero-Noviembre%202025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perez\Desktop\2022\PRESUPUESTO%202023\SEPTIEMBRE\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4-2025"/>
      <sheetName val="FINANCIERO (2025 Est. 2025)"/>
      <sheetName val="PP"/>
      <sheetName val="PP (2)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5 (REC)"/>
      <sheetName val="2025 (RESUMEN)"/>
      <sheetName val="2025 REC- EST "/>
      <sheetName val="2025 REC-EST 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1">
          <cell r="C31">
            <v>3412.1</v>
          </cell>
          <cell r="D31">
            <v>2945</v>
          </cell>
          <cell r="E31">
            <v>2090.6999999999998</v>
          </cell>
          <cell r="F31">
            <v>2773.3999999999996</v>
          </cell>
          <cell r="G31">
            <v>2620.9</v>
          </cell>
          <cell r="H31">
            <v>1901.4999999999998</v>
          </cell>
          <cell r="I31">
            <v>2534.1999999999998</v>
          </cell>
          <cell r="J31">
            <v>3442.1000000000004</v>
          </cell>
          <cell r="K31">
            <v>2465.7999999999997</v>
          </cell>
          <cell r="L31">
            <v>2566.5000000000005</v>
          </cell>
          <cell r="M31">
            <v>2800.6</v>
          </cell>
          <cell r="N31">
            <v>29552.799999999999</v>
          </cell>
          <cell r="O31">
            <v>2405.4</v>
          </cell>
          <cell r="P31">
            <v>2341.2000000000003</v>
          </cell>
          <cell r="Q31">
            <v>2385.4000000000005</v>
          </cell>
          <cell r="R31">
            <v>2425.1</v>
          </cell>
          <cell r="S31">
            <v>2935.2000000000007</v>
          </cell>
          <cell r="T31">
            <v>2739.3</v>
          </cell>
          <cell r="U31">
            <v>3035.2</v>
          </cell>
          <cell r="V31">
            <v>3622.9</v>
          </cell>
          <cell r="W31">
            <v>2794.8999999999996</v>
          </cell>
          <cell r="X31">
            <v>2776.0000000000005</v>
          </cell>
          <cell r="Y31">
            <v>2613.3000000000002</v>
          </cell>
          <cell r="Z31">
            <v>30073.900000000005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8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1"/>
      <sheetName val="[MFLOW96.XLS]_WIN_TEMP_MFLOW_14"/>
      <sheetName val="[MFLOW96.XLS]_WIN_TEMP_MFLOW_13"/>
      <sheetName val="[MFLOW96.XLS]_WIN_TEMP_MFLOW_12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1F2A1-7B59-4E22-BF38-038F6F8A0F3A}">
  <dimension ref="A1:AI196"/>
  <sheetViews>
    <sheetView showGridLines="0" tabSelected="1" topLeftCell="K1" zoomScale="120" zoomScaleNormal="120" workbookViewId="0">
      <selection activeCell="F147" sqref="F147"/>
    </sheetView>
  </sheetViews>
  <sheetFormatPr baseColWidth="10" defaultColWidth="11.42578125" defaultRowHeight="12.75" x14ac:dyDescent="0.2"/>
  <cols>
    <col min="1" max="1" width="1.5703125" customWidth="1"/>
    <col min="2" max="2" width="78.85546875" customWidth="1"/>
    <col min="3" max="7" width="12.85546875" customWidth="1"/>
    <col min="8" max="8" width="11.140625" bestFit="1" customWidth="1"/>
    <col min="9" max="9" width="12.7109375" bestFit="1" customWidth="1"/>
    <col min="10" max="10" width="13.7109375" bestFit="1" customWidth="1"/>
    <col min="11" max="12" width="13.7109375" customWidth="1"/>
    <col min="13" max="13" width="13.7109375" bestFit="1" customWidth="1"/>
    <col min="14" max="14" width="14.140625" style="20" customWidth="1"/>
    <col min="15" max="15" width="14.28515625" bestFit="1" customWidth="1"/>
    <col min="16" max="16" width="12.7109375" customWidth="1"/>
    <col min="17" max="17" width="12.85546875" customWidth="1"/>
    <col min="18" max="18" width="13.28515625" customWidth="1"/>
    <col min="19" max="22" width="13.42578125" customWidth="1"/>
    <col min="23" max="24" width="14" customWidth="1"/>
    <col min="25" max="25" width="14.28515625" bestFit="1" customWidth="1"/>
    <col min="26" max="26" width="15.140625" style="20" customWidth="1"/>
    <col min="27" max="27" width="13.85546875" customWidth="1"/>
    <col min="28" max="28" width="9.42578125" customWidth="1"/>
    <col min="29" max="30" width="17.7109375" bestFit="1" customWidth="1"/>
    <col min="31" max="33" width="18.7109375" bestFit="1" customWidth="1"/>
  </cols>
  <sheetData>
    <row r="1" spans="1:33" ht="18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2"/>
      <c r="AB2" s="2"/>
    </row>
    <row r="3" spans="1:33" ht="18" customHeight="1" x14ac:dyDescent="0.2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33" ht="17.25" customHeight="1" x14ac:dyDescent="0.2"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3" ht="17.25" customHeight="1" x14ac:dyDescent="0.2"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33" ht="23.25" customHeight="1" x14ac:dyDescent="0.2">
      <c r="A6" t="s">
        <v>4</v>
      </c>
      <c r="B6" s="6" t="s">
        <v>5</v>
      </c>
      <c r="C6" s="7">
        <v>2024</v>
      </c>
      <c r="D6" s="8"/>
      <c r="E6" s="8"/>
      <c r="F6" s="8"/>
      <c r="G6" s="8"/>
      <c r="H6" s="8"/>
      <c r="I6" s="9"/>
      <c r="J6" s="9"/>
      <c r="K6" s="9"/>
      <c r="L6" s="9"/>
      <c r="M6" s="9"/>
      <c r="N6" s="10" t="s">
        <v>6</v>
      </c>
      <c r="O6" s="7">
        <v>2025</v>
      </c>
      <c r="P6" s="8"/>
      <c r="Q6" s="8"/>
      <c r="R6" s="8"/>
      <c r="S6" s="8"/>
      <c r="T6" s="8"/>
      <c r="U6" s="9"/>
      <c r="V6" s="9"/>
      <c r="W6" s="9"/>
      <c r="X6" s="9"/>
      <c r="Y6" s="9"/>
      <c r="Z6" s="10" t="s">
        <v>7</v>
      </c>
      <c r="AA6" s="7" t="s">
        <v>8</v>
      </c>
      <c r="AB6" s="11"/>
    </row>
    <row r="7" spans="1:33" ht="29.25" customHeight="1" thickBot="1" x14ac:dyDescent="0.25">
      <c r="B7" s="12"/>
      <c r="C7" s="13" t="s">
        <v>9</v>
      </c>
      <c r="D7" s="13" t="s">
        <v>10</v>
      </c>
      <c r="E7" s="13" t="s">
        <v>11</v>
      </c>
      <c r="F7" s="13" t="s">
        <v>12</v>
      </c>
      <c r="G7" s="13" t="s">
        <v>13</v>
      </c>
      <c r="H7" s="13" t="s">
        <v>14</v>
      </c>
      <c r="I7" s="13" t="s">
        <v>15</v>
      </c>
      <c r="J7" s="14" t="s">
        <v>16</v>
      </c>
      <c r="K7" s="14" t="s">
        <v>17</v>
      </c>
      <c r="L7" s="14" t="s">
        <v>18</v>
      </c>
      <c r="M7" s="14" t="s">
        <v>19</v>
      </c>
      <c r="N7" s="15"/>
      <c r="O7" s="16" t="s">
        <v>9</v>
      </c>
      <c r="P7" s="13" t="s">
        <v>10</v>
      </c>
      <c r="Q7" s="13" t="s">
        <v>11</v>
      </c>
      <c r="R7" s="13" t="s">
        <v>12</v>
      </c>
      <c r="S7" s="13" t="s">
        <v>13</v>
      </c>
      <c r="T7" s="13" t="s">
        <v>14</v>
      </c>
      <c r="U7" s="13" t="s">
        <v>15</v>
      </c>
      <c r="V7" s="14" t="s">
        <v>16</v>
      </c>
      <c r="W7" s="14" t="s">
        <v>17</v>
      </c>
      <c r="X7" s="14" t="s">
        <v>18</v>
      </c>
      <c r="Y7" s="14" t="s">
        <v>19</v>
      </c>
      <c r="Z7" s="15"/>
      <c r="AA7" s="13" t="s">
        <v>20</v>
      </c>
      <c r="AB7" s="16" t="s">
        <v>21</v>
      </c>
    </row>
    <row r="8" spans="1:33" ht="15.95" customHeight="1" thickTop="1" x14ac:dyDescent="0.2">
      <c r="B8" s="17" t="s">
        <v>22</v>
      </c>
      <c r="C8" s="18">
        <f t="shared" ref="C8:Z8" si="0">+C9+C55+C56+C62+C82</f>
        <v>116142.8</v>
      </c>
      <c r="D8" s="18">
        <f t="shared" si="0"/>
        <v>87317.2</v>
      </c>
      <c r="E8" s="18">
        <f t="shared" si="0"/>
        <v>86599.4</v>
      </c>
      <c r="F8" s="18">
        <f t="shared" si="0"/>
        <v>119528.50000000001</v>
      </c>
      <c r="G8" s="18">
        <f t="shared" si="0"/>
        <v>92843.700000000012</v>
      </c>
      <c r="H8" s="18">
        <f t="shared" si="0"/>
        <v>85726.8</v>
      </c>
      <c r="I8" s="18">
        <f t="shared" si="0"/>
        <v>123423.70000000001</v>
      </c>
      <c r="J8" s="18">
        <f t="shared" si="0"/>
        <v>103893.8</v>
      </c>
      <c r="K8" s="18">
        <f t="shared" si="0"/>
        <v>93309.4</v>
      </c>
      <c r="L8" s="18">
        <f t="shared" si="0"/>
        <v>104068.6</v>
      </c>
      <c r="M8" s="18">
        <f t="shared" si="0"/>
        <v>98769.800000000017</v>
      </c>
      <c r="N8" s="18">
        <f t="shared" si="0"/>
        <v>1111623.7000000002</v>
      </c>
      <c r="O8" s="18">
        <f t="shared" si="0"/>
        <v>108446.90000000001</v>
      </c>
      <c r="P8" s="18">
        <f t="shared" si="0"/>
        <v>88561.8</v>
      </c>
      <c r="Q8" s="18">
        <f t="shared" si="0"/>
        <v>92926.2</v>
      </c>
      <c r="R8" s="18">
        <f t="shared" si="0"/>
        <v>127416.3</v>
      </c>
      <c r="S8" s="18">
        <f t="shared" si="0"/>
        <v>105864.09999999999</v>
      </c>
      <c r="T8" s="18">
        <f t="shared" si="0"/>
        <v>95757.099999999991</v>
      </c>
      <c r="U8" s="18">
        <f>+U9+U55+U56+U62+U82</f>
        <v>113356.59999999998</v>
      </c>
      <c r="V8" s="18">
        <f>+V9+V55+V56+V62+V82</f>
        <v>96884.700000000026</v>
      </c>
      <c r="W8" s="18">
        <f>+W9+W55+W56+W62+W82</f>
        <v>95316.9</v>
      </c>
      <c r="X8" s="18">
        <f>+X9+X55+X56+X62+X82</f>
        <v>107640.99999999999</v>
      </c>
      <c r="Y8" s="18">
        <f>+Y9+Y55+Y56+Y62+Y82</f>
        <v>92639.4</v>
      </c>
      <c r="Z8" s="18">
        <f t="shared" si="0"/>
        <v>1124811</v>
      </c>
      <c r="AA8" s="19">
        <f t="shared" ref="AA8:AA71" si="1">+Z8-N8</f>
        <v>13187.299999999814</v>
      </c>
      <c r="AB8" s="18">
        <f t="shared" ref="AB8:AB43" si="2">+AA8/N8*100</f>
        <v>1.1863097197369767</v>
      </c>
      <c r="AC8" s="20"/>
      <c r="AD8" s="21"/>
      <c r="AE8" s="21"/>
      <c r="AF8" s="21"/>
      <c r="AG8" s="21"/>
    </row>
    <row r="9" spans="1:33" ht="15.95" customHeight="1" x14ac:dyDescent="0.2">
      <c r="B9" s="22" t="s">
        <v>23</v>
      </c>
      <c r="C9" s="18">
        <f t="shared" ref="C9:Z9" si="3">+C10+C15+C24+C46+C53+C54</f>
        <v>93437.8</v>
      </c>
      <c r="D9" s="18">
        <f t="shared" si="3"/>
        <v>81940.5</v>
      </c>
      <c r="E9" s="18">
        <f t="shared" si="3"/>
        <v>81804.399999999994</v>
      </c>
      <c r="F9" s="18">
        <f t="shared" si="3"/>
        <v>113770.00000000001</v>
      </c>
      <c r="G9" s="18">
        <f t="shared" si="3"/>
        <v>87610.3</v>
      </c>
      <c r="H9" s="18">
        <f t="shared" si="3"/>
        <v>80860.400000000009</v>
      </c>
      <c r="I9" s="18">
        <f t="shared" si="3"/>
        <v>90407.900000000009</v>
      </c>
      <c r="J9" s="18">
        <f t="shared" si="3"/>
        <v>87665.500000000015</v>
      </c>
      <c r="K9" s="18">
        <f t="shared" si="3"/>
        <v>85017.2</v>
      </c>
      <c r="L9" s="18">
        <f t="shared" si="3"/>
        <v>96513</v>
      </c>
      <c r="M9" s="18">
        <f t="shared" si="3"/>
        <v>93283.700000000012</v>
      </c>
      <c r="N9" s="18">
        <f t="shared" si="3"/>
        <v>992310.70000000007</v>
      </c>
      <c r="O9" s="18">
        <f t="shared" si="3"/>
        <v>103063.00000000001</v>
      </c>
      <c r="P9" s="18">
        <f t="shared" si="3"/>
        <v>83878.5</v>
      </c>
      <c r="Q9" s="18">
        <f t="shared" si="3"/>
        <v>87345</v>
      </c>
      <c r="R9" s="18">
        <f t="shared" si="3"/>
        <v>122634.3</v>
      </c>
      <c r="S9" s="18">
        <f t="shared" si="3"/>
        <v>99880.599999999991</v>
      </c>
      <c r="T9" s="18">
        <f t="shared" si="3"/>
        <v>89438.299999999988</v>
      </c>
      <c r="U9" s="18">
        <f t="shared" si="3"/>
        <v>97678.89999999998</v>
      </c>
      <c r="V9" s="18">
        <f t="shared" si="3"/>
        <v>90831.300000000017</v>
      </c>
      <c r="W9" s="18">
        <f t="shared" si="3"/>
        <v>89380</v>
      </c>
      <c r="X9" s="18">
        <f t="shared" si="3"/>
        <v>101591.59999999999</v>
      </c>
      <c r="Y9" s="18">
        <f t="shared" si="3"/>
        <v>86033</v>
      </c>
      <c r="Z9" s="18">
        <f t="shared" si="3"/>
        <v>1051754.5</v>
      </c>
      <c r="AA9" s="19">
        <f t="shared" si="1"/>
        <v>59443.79999999993</v>
      </c>
      <c r="AB9" s="18">
        <f t="shared" si="2"/>
        <v>5.9904423080391984</v>
      </c>
      <c r="AC9" s="20"/>
      <c r="AD9" s="21"/>
      <c r="AE9" s="21"/>
      <c r="AF9" s="21"/>
      <c r="AG9" s="21"/>
    </row>
    <row r="10" spans="1:33" ht="15.95" customHeight="1" x14ac:dyDescent="0.2">
      <c r="B10" s="23" t="s">
        <v>24</v>
      </c>
      <c r="C10" s="18">
        <f t="shared" ref="C10:N10" si="4">SUM(C11:C14)</f>
        <v>33787.200000000004</v>
      </c>
      <c r="D10" s="18">
        <f t="shared" si="4"/>
        <v>28997.600000000002</v>
      </c>
      <c r="E10" s="18">
        <f t="shared" si="4"/>
        <v>26235.5</v>
      </c>
      <c r="F10" s="18">
        <f t="shared" si="4"/>
        <v>52144.800000000003</v>
      </c>
      <c r="G10" s="18">
        <f t="shared" ref="G10" si="5">SUM(G11:G14)</f>
        <v>28995.4</v>
      </c>
      <c r="H10" s="18">
        <f t="shared" si="4"/>
        <v>26678.799999999999</v>
      </c>
      <c r="I10" s="18">
        <f t="shared" ref="I10:M10" si="6">SUM(I11:I14)</f>
        <v>31649.1</v>
      </c>
      <c r="J10" s="18">
        <f t="shared" si="6"/>
        <v>28727.4</v>
      </c>
      <c r="K10" s="18">
        <f t="shared" si="6"/>
        <v>26084.499999999996</v>
      </c>
      <c r="L10" s="18">
        <f t="shared" si="6"/>
        <v>34098.5</v>
      </c>
      <c r="M10" s="18">
        <f t="shared" si="6"/>
        <v>34924.800000000003</v>
      </c>
      <c r="N10" s="18">
        <f t="shared" si="4"/>
        <v>352323.60000000009</v>
      </c>
      <c r="O10" s="18">
        <f t="shared" ref="O10:Y10" si="7">SUM(O11:O14)</f>
        <v>39449.800000000003</v>
      </c>
      <c r="P10" s="18">
        <f t="shared" si="7"/>
        <v>27934.600000000002</v>
      </c>
      <c r="Q10" s="18">
        <f t="shared" si="7"/>
        <v>27960.5</v>
      </c>
      <c r="R10" s="18">
        <f t="shared" si="7"/>
        <v>59551</v>
      </c>
      <c r="S10" s="18">
        <f t="shared" si="7"/>
        <v>41173.199999999997</v>
      </c>
      <c r="T10" s="18">
        <f t="shared" si="7"/>
        <v>32751.199999999997</v>
      </c>
      <c r="U10" s="18">
        <f t="shared" si="7"/>
        <v>36115.299999999996</v>
      </c>
      <c r="V10" s="18">
        <f t="shared" si="7"/>
        <v>31390.300000000003</v>
      </c>
      <c r="W10" s="18">
        <f t="shared" si="7"/>
        <v>27862.6</v>
      </c>
      <c r="X10" s="18">
        <f t="shared" si="7"/>
        <v>37300.5</v>
      </c>
      <c r="Y10" s="18">
        <f t="shared" si="7"/>
        <v>28612.6</v>
      </c>
      <c r="Z10" s="24">
        <f>SUM(Z11:Z14)</f>
        <v>390101.6</v>
      </c>
      <c r="AA10" s="19">
        <f t="shared" si="1"/>
        <v>37777.999999999884</v>
      </c>
      <c r="AB10" s="18">
        <f t="shared" si="2"/>
        <v>10.722528947819525</v>
      </c>
      <c r="AC10" s="25"/>
      <c r="AD10" s="20"/>
      <c r="AE10" s="20"/>
      <c r="AF10" s="20"/>
      <c r="AG10" s="20"/>
    </row>
    <row r="11" spans="1:33" ht="15.95" customHeight="1" x14ac:dyDescent="0.2">
      <c r="B11" s="26" t="s">
        <v>25</v>
      </c>
      <c r="C11" s="27">
        <v>11648</v>
      </c>
      <c r="D11" s="27">
        <v>10213.799999999999</v>
      </c>
      <c r="E11" s="27">
        <v>9585.4</v>
      </c>
      <c r="F11" s="27">
        <v>10858.6</v>
      </c>
      <c r="G11" s="27">
        <v>10904.2</v>
      </c>
      <c r="H11" s="27">
        <v>9130.1</v>
      </c>
      <c r="I11" s="27">
        <v>8562.7000000000007</v>
      </c>
      <c r="J11" s="27">
        <v>8963.7000000000007</v>
      </c>
      <c r="K11" s="27">
        <v>9138.6</v>
      </c>
      <c r="L11" s="27">
        <v>9173.7000000000007</v>
      </c>
      <c r="M11" s="27">
        <v>9036.2000000000007</v>
      </c>
      <c r="N11" s="28">
        <f>SUM(C11:M11)</f>
        <v>107215</v>
      </c>
      <c r="O11" s="27">
        <v>12908.9</v>
      </c>
      <c r="P11" s="27">
        <v>11313.6</v>
      </c>
      <c r="Q11" s="27">
        <v>11933.5</v>
      </c>
      <c r="R11" s="27">
        <v>11986.6</v>
      </c>
      <c r="S11" s="27">
        <v>12744.3</v>
      </c>
      <c r="T11" s="27">
        <v>10631.9</v>
      </c>
      <c r="U11" s="27">
        <v>9242</v>
      </c>
      <c r="V11" s="27">
        <v>10913.3</v>
      </c>
      <c r="W11" s="27">
        <v>10144.9</v>
      </c>
      <c r="X11" s="27">
        <v>9931.7999999999993</v>
      </c>
      <c r="Y11" s="27">
        <v>10458.9</v>
      </c>
      <c r="Z11" s="29">
        <f>SUM(O11:Y11)</f>
        <v>122209.69999999998</v>
      </c>
      <c r="AA11" s="30">
        <f t="shared" si="1"/>
        <v>14994.699999999983</v>
      </c>
      <c r="AB11" s="27">
        <f t="shared" si="2"/>
        <v>13.985636338198928</v>
      </c>
      <c r="AC11" s="20"/>
      <c r="AD11" s="20"/>
      <c r="AE11" s="20"/>
      <c r="AF11" s="20"/>
      <c r="AG11" s="20"/>
    </row>
    <row r="12" spans="1:33" ht="15.95" customHeight="1" x14ac:dyDescent="0.2">
      <c r="B12" s="26" t="s">
        <v>26</v>
      </c>
      <c r="C12" s="27">
        <v>12491.3</v>
      </c>
      <c r="D12" s="27">
        <v>14806.1</v>
      </c>
      <c r="E12" s="27">
        <v>11688.1</v>
      </c>
      <c r="F12" s="27">
        <v>35827.4</v>
      </c>
      <c r="G12" s="27">
        <v>11062.1</v>
      </c>
      <c r="H12" s="27">
        <v>11699.5</v>
      </c>
      <c r="I12" s="27">
        <v>16789.099999999999</v>
      </c>
      <c r="J12" s="27">
        <v>11811.5</v>
      </c>
      <c r="K12" s="27">
        <v>11808.5</v>
      </c>
      <c r="L12" s="27">
        <v>19174.5</v>
      </c>
      <c r="M12" s="27">
        <v>20761.7</v>
      </c>
      <c r="N12" s="28">
        <f>SUM(C12:M12)</f>
        <v>177919.80000000002</v>
      </c>
      <c r="O12" s="27">
        <v>17302</v>
      </c>
      <c r="P12" s="27">
        <v>12300.8</v>
      </c>
      <c r="Q12" s="27">
        <v>11863.2</v>
      </c>
      <c r="R12" s="27">
        <v>40824.800000000003</v>
      </c>
      <c r="S12" s="27">
        <v>21556.2</v>
      </c>
      <c r="T12" s="27">
        <v>13687.3</v>
      </c>
      <c r="U12" s="27">
        <v>21721.8</v>
      </c>
      <c r="V12" s="27">
        <v>15323.6</v>
      </c>
      <c r="W12" s="27">
        <v>12940.4</v>
      </c>
      <c r="X12" s="27">
        <v>22153</v>
      </c>
      <c r="Y12" s="27">
        <v>12368.3</v>
      </c>
      <c r="Z12" s="29">
        <f>SUM(O12:Y12)</f>
        <v>202041.4</v>
      </c>
      <c r="AA12" s="30">
        <f t="shared" si="1"/>
        <v>24121.599999999977</v>
      </c>
      <c r="AB12" s="27">
        <f t="shared" si="2"/>
        <v>13.557569196907806</v>
      </c>
      <c r="AC12" s="20"/>
    </row>
    <row r="13" spans="1:33" ht="15.95" customHeight="1" x14ac:dyDescent="0.2">
      <c r="B13" s="26" t="s">
        <v>27</v>
      </c>
      <c r="C13" s="27">
        <v>9395.6</v>
      </c>
      <c r="D13" s="27">
        <v>3826.2</v>
      </c>
      <c r="E13" s="27">
        <v>4821.7</v>
      </c>
      <c r="F13" s="27">
        <v>5219.8</v>
      </c>
      <c r="G13" s="27">
        <v>6756</v>
      </c>
      <c r="H13" s="27">
        <v>5569.2</v>
      </c>
      <c r="I13" s="27">
        <v>6058.4</v>
      </c>
      <c r="J13" s="27">
        <v>7760.5</v>
      </c>
      <c r="K13" s="27">
        <v>4915.1000000000004</v>
      </c>
      <c r="L13" s="27">
        <v>5517.6</v>
      </c>
      <c r="M13" s="27">
        <v>4922.8</v>
      </c>
      <c r="N13" s="28">
        <f>SUM(C13:M13)</f>
        <v>64762.9</v>
      </c>
      <c r="O13" s="27">
        <v>9006.4</v>
      </c>
      <c r="P13" s="27">
        <v>4037.7</v>
      </c>
      <c r="Q13" s="27">
        <v>3901.8</v>
      </c>
      <c r="R13" s="27">
        <v>6448.2</v>
      </c>
      <c r="S13" s="27">
        <v>6465.6</v>
      </c>
      <c r="T13" s="27">
        <v>8149.9</v>
      </c>
      <c r="U13" s="27">
        <v>4848.8</v>
      </c>
      <c r="V13" s="27">
        <v>4835.2</v>
      </c>
      <c r="W13" s="27">
        <v>4477.8999999999996</v>
      </c>
      <c r="X13" s="27">
        <v>4917.8</v>
      </c>
      <c r="Y13" s="27">
        <v>5514</v>
      </c>
      <c r="Z13" s="29">
        <f>SUM(O13:Y13)</f>
        <v>62603.3</v>
      </c>
      <c r="AA13" s="30">
        <f t="shared" si="1"/>
        <v>-2159.5999999999985</v>
      </c>
      <c r="AB13" s="27">
        <f t="shared" si="2"/>
        <v>-3.334625225244698</v>
      </c>
      <c r="AC13" s="20"/>
    </row>
    <row r="14" spans="1:33" ht="15.95" customHeight="1" x14ac:dyDescent="0.2">
      <c r="B14" s="26" t="s">
        <v>28</v>
      </c>
      <c r="C14" s="27">
        <v>252.3</v>
      </c>
      <c r="D14" s="27">
        <v>151.5</v>
      </c>
      <c r="E14" s="27">
        <v>140.30000000000001</v>
      </c>
      <c r="F14" s="27">
        <v>239</v>
      </c>
      <c r="G14" s="27">
        <v>273.10000000000002</v>
      </c>
      <c r="H14" s="27">
        <v>280</v>
      </c>
      <c r="I14" s="27">
        <v>238.9</v>
      </c>
      <c r="J14" s="27">
        <v>191.7</v>
      </c>
      <c r="K14" s="27">
        <v>222.3</v>
      </c>
      <c r="L14" s="27">
        <v>232.7</v>
      </c>
      <c r="M14" s="27">
        <v>204.1</v>
      </c>
      <c r="N14" s="28">
        <f>SUM(C14:M14)</f>
        <v>2425.9</v>
      </c>
      <c r="O14" s="27">
        <v>232.5</v>
      </c>
      <c r="P14" s="27">
        <v>282.5</v>
      </c>
      <c r="Q14" s="27">
        <v>262</v>
      </c>
      <c r="R14" s="27">
        <v>291.39999999999998</v>
      </c>
      <c r="S14" s="27">
        <v>407.1</v>
      </c>
      <c r="T14" s="27">
        <v>282.10000000000002</v>
      </c>
      <c r="U14" s="27">
        <v>302.7</v>
      </c>
      <c r="V14" s="27">
        <v>318.2</v>
      </c>
      <c r="W14" s="27">
        <v>299.39999999999998</v>
      </c>
      <c r="X14" s="27">
        <v>297.89999999999998</v>
      </c>
      <c r="Y14" s="27">
        <v>271.39999999999998</v>
      </c>
      <c r="Z14" s="29">
        <f>SUM(O14:Y14)</f>
        <v>3247.2</v>
      </c>
      <c r="AA14" s="30">
        <f t="shared" si="1"/>
        <v>821.29999999999973</v>
      </c>
      <c r="AB14" s="27">
        <f t="shared" si="2"/>
        <v>33.85547631806751</v>
      </c>
      <c r="AC14" s="20"/>
    </row>
    <row r="15" spans="1:33" ht="15.95" customHeight="1" x14ac:dyDescent="0.2">
      <c r="B15" s="22" t="s">
        <v>29</v>
      </c>
      <c r="C15" s="31">
        <f t="shared" ref="C15:M15" si="8">+C16+C23</f>
        <v>3217.7000000000003</v>
      </c>
      <c r="D15" s="32">
        <f t="shared" si="8"/>
        <v>3868.4999999999995</v>
      </c>
      <c r="E15" s="32">
        <f t="shared" si="8"/>
        <v>4933.1999999999989</v>
      </c>
      <c r="F15" s="32">
        <f t="shared" si="8"/>
        <v>7803.7999999999993</v>
      </c>
      <c r="G15" s="32">
        <f t="shared" si="8"/>
        <v>4123.8</v>
      </c>
      <c r="H15" s="32">
        <f t="shared" si="8"/>
        <v>3534.3</v>
      </c>
      <c r="I15" s="32">
        <f t="shared" si="8"/>
        <v>3690.7</v>
      </c>
      <c r="J15" s="32">
        <f t="shared" si="8"/>
        <v>4258.7</v>
      </c>
      <c r="K15" s="32">
        <f t="shared" si="8"/>
        <v>4804.3</v>
      </c>
      <c r="L15" s="32">
        <f t="shared" si="8"/>
        <v>6949.2</v>
      </c>
      <c r="M15" s="32">
        <f t="shared" si="8"/>
        <v>3892.7999999999997</v>
      </c>
      <c r="N15" s="32">
        <f>+N16+N23</f>
        <v>51077</v>
      </c>
      <c r="O15" s="31">
        <f t="shared" ref="O15:Y15" si="9">+O16+O23</f>
        <v>3853.7</v>
      </c>
      <c r="P15" s="32">
        <f t="shared" si="9"/>
        <v>3770.2000000000003</v>
      </c>
      <c r="Q15" s="32">
        <f t="shared" si="9"/>
        <v>6252.2000000000007</v>
      </c>
      <c r="R15" s="32">
        <f t="shared" si="9"/>
        <v>8025.0999999999995</v>
      </c>
      <c r="S15" s="32">
        <f t="shared" si="9"/>
        <v>4554.6000000000004</v>
      </c>
      <c r="T15" s="32">
        <f t="shared" si="9"/>
        <v>4043.5</v>
      </c>
      <c r="U15" s="32">
        <f t="shared" si="9"/>
        <v>3979.3</v>
      </c>
      <c r="V15" s="32">
        <f t="shared" si="9"/>
        <v>4519</v>
      </c>
      <c r="W15" s="32">
        <f t="shared" si="9"/>
        <v>5813.9</v>
      </c>
      <c r="X15" s="32">
        <f t="shared" si="9"/>
        <v>8326.4</v>
      </c>
      <c r="Y15" s="32">
        <f t="shared" si="9"/>
        <v>4301.2999999999993</v>
      </c>
      <c r="Z15" s="24">
        <f>+Z16+Z23</f>
        <v>57439.200000000004</v>
      </c>
      <c r="AA15" s="33">
        <f t="shared" si="1"/>
        <v>6362.2000000000044</v>
      </c>
      <c r="AB15" s="32">
        <f t="shared" si="2"/>
        <v>12.456095698651065</v>
      </c>
      <c r="AC15" s="20"/>
    </row>
    <row r="16" spans="1:33" ht="15.95" customHeight="1" x14ac:dyDescent="0.2">
      <c r="B16" s="34" t="s">
        <v>30</v>
      </c>
      <c r="C16" s="31">
        <f t="shared" ref="C16:M16" si="10">SUM(C17:C22)</f>
        <v>3070.3</v>
      </c>
      <c r="D16" s="32">
        <f t="shared" si="10"/>
        <v>3690.3999999999996</v>
      </c>
      <c r="E16" s="32">
        <f t="shared" si="10"/>
        <v>4726.2999999999993</v>
      </c>
      <c r="F16" s="32">
        <f t="shared" si="10"/>
        <v>7588.9</v>
      </c>
      <c r="G16" s="32">
        <f t="shared" si="10"/>
        <v>3913.7</v>
      </c>
      <c r="H16" s="32">
        <f t="shared" si="10"/>
        <v>3330.8</v>
      </c>
      <c r="I16" s="32">
        <f t="shared" si="10"/>
        <v>3487.7999999999997</v>
      </c>
      <c r="J16" s="32">
        <f t="shared" si="10"/>
        <v>4051.8999999999996</v>
      </c>
      <c r="K16" s="32">
        <f t="shared" si="10"/>
        <v>4588.1000000000004</v>
      </c>
      <c r="L16" s="32">
        <f t="shared" si="10"/>
        <v>6725.4</v>
      </c>
      <c r="M16" s="32">
        <f t="shared" si="10"/>
        <v>3647.2</v>
      </c>
      <c r="N16" s="32">
        <f>SUM(N17:N22)</f>
        <v>48820.800000000003</v>
      </c>
      <c r="O16" s="31">
        <f t="shared" ref="O16:Y16" si="11">SUM(O17:O22)</f>
        <v>3657.7999999999997</v>
      </c>
      <c r="P16" s="32">
        <f t="shared" si="11"/>
        <v>3543.9</v>
      </c>
      <c r="Q16" s="32">
        <f t="shared" si="11"/>
        <v>5918.6</v>
      </c>
      <c r="R16" s="32">
        <f t="shared" si="11"/>
        <v>7773.2999999999993</v>
      </c>
      <c r="S16" s="32">
        <f t="shared" si="11"/>
        <v>4253.7000000000007</v>
      </c>
      <c r="T16" s="32">
        <f t="shared" si="11"/>
        <v>3746.1</v>
      </c>
      <c r="U16" s="32">
        <f t="shared" si="11"/>
        <v>3719.8</v>
      </c>
      <c r="V16" s="32">
        <f t="shared" si="11"/>
        <v>4206.5</v>
      </c>
      <c r="W16" s="32">
        <f t="shared" si="11"/>
        <v>5449.2</v>
      </c>
      <c r="X16" s="32">
        <f t="shared" si="11"/>
        <v>7983.4</v>
      </c>
      <c r="Y16" s="32">
        <f t="shared" si="11"/>
        <v>3924.9999999999995</v>
      </c>
      <c r="Z16" s="24">
        <f>SUM(Z17:Z22)</f>
        <v>54177.3</v>
      </c>
      <c r="AA16" s="33">
        <f t="shared" si="1"/>
        <v>5356.5</v>
      </c>
      <c r="AB16" s="32">
        <f t="shared" si="2"/>
        <v>10.971757939239012</v>
      </c>
      <c r="AC16" s="20"/>
    </row>
    <row r="17" spans="2:35" ht="15.95" customHeight="1" x14ac:dyDescent="0.2">
      <c r="B17" s="35" t="s">
        <v>31</v>
      </c>
      <c r="C17" s="36">
        <v>163.69999999999999</v>
      </c>
      <c r="D17" s="36">
        <v>486.5</v>
      </c>
      <c r="E17" s="36">
        <v>1757.6</v>
      </c>
      <c r="F17" s="36">
        <v>271.39999999999998</v>
      </c>
      <c r="G17" s="36">
        <v>200.3</v>
      </c>
      <c r="H17" s="36">
        <v>140.1</v>
      </c>
      <c r="I17" s="36">
        <v>156.9</v>
      </c>
      <c r="J17" s="36">
        <v>313</v>
      </c>
      <c r="K17" s="36">
        <v>1478.9</v>
      </c>
      <c r="L17" s="36">
        <v>175.3</v>
      </c>
      <c r="M17" s="36">
        <v>110</v>
      </c>
      <c r="N17" s="28">
        <f>SUM(C17:M17)</f>
        <v>5253.7000000000007</v>
      </c>
      <c r="O17" s="36">
        <v>133.5</v>
      </c>
      <c r="P17" s="36">
        <v>511.2</v>
      </c>
      <c r="Q17" s="36">
        <v>2130.3000000000002</v>
      </c>
      <c r="R17" s="36">
        <v>232.5</v>
      </c>
      <c r="S17" s="36">
        <v>199.3</v>
      </c>
      <c r="T17" s="36">
        <v>162.6</v>
      </c>
      <c r="U17" s="27">
        <v>150.6</v>
      </c>
      <c r="V17" s="27">
        <v>328.8</v>
      </c>
      <c r="W17" s="27">
        <v>1761.1</v>
      </c>
      <c r="X17" s="27">
        <v>198.5</v>
      </c>
      <c r="Y17" s="27">
        <v>120.4</v>
      </c>
      <c r="Z17" s="29">
        <f t="shared" ref="Z17:Z23" si="12">SUM(O17:Y17)</f>
        <v>5928.7999999999993</v>
      </c>
      <c r="AA17" s="30">
        <f t="shared" si="1"/>
        <v>675.09999999999854</v>
      </c>
      <c r="AB17" s="27">
        <f t="shared" si="2"/>
        <v>12.84999143460796</v>
      </c>
      <c r="AC17" s="20"/>
    </row>
    <row r="18" spans="2:35" ht="15.95" customHeight="1" x14ac:dyDescent="0.2">
      <c r="B18" s="35" t="s">
        <v>32</v>
      </c>
      <c r="C18" s="36">
        <v>330</v>
      </c>
      <c r="D18" s="36">
        <v>207.4</v>
      </c>
      <c r="E18" s="36">
        <v>184.7</v>
      </c>
      <c r="F18" s="36">
        <v>4032.4</v>
      </c>
      <c r="G18" s="36">
        <v>384.1</v>
      </c>
      <c r="H18" s="36">
        <v>286</v>
      </c>
      <c r="I18" s="36">
        <v>330.5</v>
      </c>
      <c r="J18" s="36">
        <v>144.5</v>
      </c>
      <c r="K18" s="36">
        <v>223.9</v>
      </c>
      <c r="L18" s="36">
        <v>3417.9</v>
      </c>
      <c r="M18" s="36">
        <v>285.5</v>
      </c>
      <c r="N18" s="28">
        <f>SUM(C18:M18)</f>
        <v>9826.9</v>
      </c>
      <c r="O18" s="36">
        <v>280.8</v>
      </c>
      <c r="P18" s="36">
        <v>144.80000000000001</v>
      </c>
      <c r="Q18" s="36">
        <v>363.7</v>
      </c>
      <c r="R18" s="36">
        <v>4321.7</v>
      </c>
      <c r="S18" s="36">
        <v>361.2</v>
      </c>
      <c r="T18" s="36">
        <v>273.5</v>
      </c>
      <c r="U18" s="27">
        <v>332</v>
      </c>
      <c r="V18" s="27">
        <v>311.7</v>
      </c>
      <c r="W18" s="27">
        <v>259.8</v>
      </c>
      <c r="X18" s="27">
        <v>3713.5</v>
      </c>
      <c r="Y18" s="27">
        <v>264.2</v>
      </c>
      <c r="Z18" s="29">
        <f t="shared" si="12"/>
        <v>10626.900000000001</v>
      </c>
      <c r="AA18" s="30">
        <f t="shared" si="1"/>
        <v>800.00000000000182</v>
      </c>
      <c r="AB18" s="27">
        <f t="shared" si="2"/>
        <v>8.140919313313475</v>
      </c>
      <c r="AC18" s="20"/>
    </row>
    <row r="19" spans="2:35" ht="15.95" customHeight="1" x14ac:dyDescent="0.2">
      <c r="B19" s="35" t="s">
        <v>33</v>
      </c>
      <c r="C19" s="36">
        <v>960</v>
      </c>
      <c r="D19" s="36">
        <v>1157.3</v>
      </c>
      <c r="E19" s="36">
        <v>1093.0999999999999</v>
      </c>
      <c r="F19" s="36">
        <v>1127</v>
      </c>
      <c r="G19" s="36">
        <v>1220</v>
      </c>
      <c r="H19" s="36">
        <v>1165.4000000000001</v>
      </c>
      <c r="I19" s="36">
        <v>1269.3</v>
      </c>
      <c r="J19" s="36">
        <v>1190.0999999999999</v>
      </c>
      <c r="K19" s="36">
        <v>1164.5</v>
      </c>
      <c r="L19" s="36">
        <v>1318.8</v>
      </c>
      <c r="M19" s="36">
        <v>1159.8</v>
      </c>
      <c r="N19" s="28">
        <f t="shared" ref="N19:N21" si="13">SUM(C19:M19)</f>
        <v>12825.299999999997</v>
      </c>
      <c r="O19" s="36">
        <v>1004.4</v>
      </c>
      <c r="P19" s="36">
        <v>1046.7</v>
      </c>
      <c r="Q19" s="36">
        <v>1394.8</v>
      </c>
      <c r="R19" s="36">
        <v>1366.7</v>
      </c>
      <c r="S19" s="36">
        <v>1356.7</v>
      </c>
      <c r="T19" s="36">
        <v>1420.5</v>
      </c>
      <c r="U19" s="27">
        <v>1286.7</v>
      </c>
      <c r="V19" s="27">
        <v>1249.5999999999999</v>
      </c>
      <c r="W19" s="27">
        <v>1465.7</v>
      </c>
      <c r="X19" s="27">
        <v>1651</v>
      </c>
      <c r="Y19" s="27">
        <v>1607.1</v>
      </c>
      <c r="Z19" s="29">
        <f t="shared" si="12"/>
        <v>14849.900000000001</v>
      </c>
      <c r="AA19" s="30">
        <f t="shared" si="1"/>
        <v>2024.600000000004</v>
      </c>
      <c r="AB19" s="27">
        <f t="shared" si="2"/>
        <v>15.785985513009477</v>
      </c>
      <c r="AC19" s="20"/>
    </row>
    <row r="20" spans="2:35" ht="15.95" customHeight="1" x14ac:dyDescent="0.2">
      <c r="B20" s="37" t="s">
        <v>34</v>
      </c>
      <c r="C20" s="36">
        <v>215.2</v>
      </c>
      <c r="D20" s="36">
        <v>203.6</v>
      </c>
      <c r="E20" s="36">
        <v>203.9</v>
      </c>
      <c r="F20" s="36">
        <v>200.9</v>
      </c>
      <c r="G20" s="36">
        <v>203.5</v>
      </c>
      <c r="H20" s="36">
        <v>189.4</v>
      </c>
      <c r="I20" s="36">
        <v>209.1</v>
      </c>
      <c r="J20" s="36">
        <v>196.8</v>
      </c>
      <c r="K20" s="36">
        <v>184.5</v>
      </c>
      <c r="L20" s="36">
        <v>217.9</v>
      </c>
      <c r="M20" s="36">
        <v>181</v>
      </c>
      <c r="N20" s="28">
        <f t="shared" si="13"/>
        <v>2205.8000000000002</v>
      </c>
      <c r="O20" s="36">
        <v>222.1</v>
      </c>
      <c r="P20" s="36">
        <v>216.7</v>
      </c>
      <c r="Q20" s="36">
        <v>220.1</v>
      </c>
      <c r="R20" s="36">
        <v>205</v>
      </c>
      <c r="S20" s="36">
        <v>213.7</v>
      </c>
      <c r="T20" s="36">
        <v>201.8</v>
      </c>
      <c r="U20" s="27">
        <v>232.9</v>
      </c>
      <c r="V20" s="27">
        <v>216.1</v>
      </c>
      <c r="W20" s="27">
        <v>209.1</v>
      </c>
      <c r="X20" s="27">
        <v>219.4</v>
      </c>
      <c r="Y20" s="27">
        <v>199.7</v>
      </c>
      <c r="Z20" s="29">
        <f t="shared" si="12"/>
        <v>2356.5999999999995</v>
      </c>
      <c r="AA20" s="30">
        <f t="shared" si="1"/>
        <v>150.79999999999927</v>
      </c>
      <c r="AB20" s="27">
        <f t="shared" si="2"/>
        <v>6.8365218968174473</v>
      </c>
      <c r="AC20" s="20"/>
    </row>
    <row r="21" spans="2:35" ht="15.95" customHeight="1" x14ac:dyDescent="0.2">
      <c r="B21" s="35" t="s">
        <v>35</v>
      </c>
      <c r="C21" s="36">
        <v>1257.9000000000001</v>
      </c>
      <c r="D21" s="36">
        <v>1418.1</v>
      </c>
      <c r="E21" s="36">
        <v>1202.8</v>
      </c>
      <c r="F21" s="36">
        <v>1667.6</v>
      </c>
      <c r="G21" s="36">
        <v>1679.8</v>
      </c>
      <c r="H21" s="36">
        <v>1365.9</v>
      </c>
      <c r="I21" s="36">
        <v>1348.4</v>
      </c>
      <c r="J21" s="36">
        <v>1711.5</v>
      </c>
      <c r="K21" s="36">
        <v>1381</v>
      </c>
      <c r="L21" s="36">
        <v>1458.9</v>
      </c>
      <c r="M21" s="36">
        <v>1747.9</v>
      </c>
      <c r="N21" s="28">
        <f t="shared" si="13"/>
        <v>16239.8</v>
      </c>
      <c r="O21" s="36">
        <v>1792.6</v>
      </c>
      <c r="P21" s="36">
        <v>1470.6</v>
      </c>
      <c r="Q21" s="36">
        <v>1504</v>
      </c>
      <c r="R21" s="36">
        <v>1449.4</v>
      </c>
      <c r="S21" s="36">
        <v>1903.7</v>
      </c>
      <c r="T21" s="36">
        <v>1471</v>
      </c>
      <c r="U21" s="27">
        <v>1550.9</v>
      </c>
      <c r="V21" s="27">
        <v>1948.5</v>
      </c>
      <c r="W21" s="27">
        <v>1514</v>
      </c>
      <c r="X21" s="27">
        <v>1915</v>
      </c>
      <c r="Y21" s="27">
        <v>1569.7</v>
      </c>
      <c r="Z21" s="29">
        <f t="shared" si="12"/>
        <v>18089.399999999998</v>
      </c>
      <c r="AA21" s="30">
        <f t="shared" si="1"/>
        <v>1849.5999999999985</v>
      </c>
      <c r="AB21" s="27">
        <f t="shared" si="2"/>
        <v>11.389302823926394</v>
      </c>
      <c r="AC21" s="20"/>
    </row>
    <row r="22" spans="2:35" ht="15.95" customHeight="1" x14ac:dyDescent="0.2">
      <c r="B22" s="37" t="s">
        <v>36</v>
      </c>
      <c r="C22" s="36">
        <v>143.5</v>
      </c>
      <c r="D22" s="36">
        <v>217.5</v>
      </c>
      <c r="E22" s="36">
        <v>284.2</v>
      </c>
      <c r="F22" s="36">
        <v>289.60000000000002</v>
      </c>
      <c r="G22" s="36">
        <v>226</v>
      </c>
      <c r="H22" s="36">
        <v>184</v>
      </c>
      <c r="I22" s="36">
        <v>173.6</v>
      </c>
      <c r="J22" s="36">
        <v>496</v>
      </c>
      <c r="K22" s="36">
        <v>155.30000000000001</v>
      </c>
      <c r="L22" s="36">
        <v>136.6</v>
      </c>
      <c r="M22" s="36">
        <v>163</v>
      </c>
      <c r="N22" s="28">
        <f>SUM(C22:M22)</f>
        <v>2469.3000000000002</v>
      </c>
      <c r="O22" s="36">
        <v>224.4</v>
      </c>
      <c r="P22" s="36">
        <v>153.9</v>
      </c>
      <c r="Q22" s="36">
        <v>305.7</v>
      </c>
      <c r="R22" s="36">
        <v>198</v>
      </c>
      <c r="S22" s="36">
        <v>219.1</v>
      </c>
      <c r="T22" s="36">
        <v>216.7</v>
      </c>
      <c r="U22" s="36">
        <v>166.7</v>
      </c>
      <c r="V22" s="36">
        <v>151.80000000000001</v>
      </c>
      <c r="W22" s="36">
        <v>239.5</v>
      </c>
      <c r="X22" s="36">
        <v>286</v>
      </c>
      <c r="Y22" s="36">
        <v>163.9</v>
      </c>
      <c r="Z22" s="29">
        <f t="shared" si="12"/>
        <v>2325.7000000000003</v>
      </c>
      <c r="AA22" s="30">
        <f t="shared" si="1"/>
        <v>-143.59999999999991</v>
      </c>
      <c r="AB22" s="27">
        <f t="shared" si="2"/>
        <v>-5.8154132750172076</v>
      </c>
      <c r="AC22" s="20"/>
    </row>
    <row r="23" spans="2:35" ht="15.95" customHeight="1" x14ac:dyDescent="0.2">
      <c r="B23" s="34" t="s">
        <v>37</v>
      </c>
      <c r="C23" s="32">
        <v>147.4</v>
      </c>
      <c r="D23" s="32">
        <v>178.1</v>
      </c>
      <c r="E23" s="32">
        <v>206.9</v>
      </c>
      <c r="F23" s="32">
        <v>214.9</v>
      </c>
      <c r="G23" s="32">
        <v>210.1</v>
      </c>
      <c r="H23" s="32">
        <v>203.5</v>
      </c>
      <c r="I23" s="32">
        <v>202.9</v>
      </c>
      <c r="J23" s="32">
        <v>206.8</v>
      </c>
      <c r="K23" s="32">
        <v>216.2</v>
      </c>
      <c r="L23" s="32">
        <v>223.8</v>
      </c>
      <c r="M23" s="32">
        <v>245.6</v>
      </c>
      <c r="N23" s="18">
        <f>SUM(C23:M23)</f>
        <v>2256.2000000000003</v>
      </c>
      <c r="O23" s="18">
        <v>195.9</v>
      </c>
      <c r="P23" s="32">
        <v>226.3</v>
      </c>
      <c r="Q23" s="32">
        <v>333.6</v>
      </c>
      <c r="R23" s="32">
        <v>251.8</v>
      </c>
      <c r="S23" s="32">
        <v>300.89999999999998</v>
      </c>
      <c r="T23" s="32">
        <v>297.39999999999998</v>
      </c>
      <c r="U23" s="38">
        <v>259.5</v>
      </c>
      <c r="V23" s="38">
        <v>312.5</v>
      </c>
      <c r="W23" s="38">
        <v>364.7</v>
      </c>
      <c r="X23" s="38">
        <v>343</v>
      </c>
      <c r="Y23" s="38">
        <v>376.3</v>
      </c>
      <c r="Z23" s="32">
        <f t="shared" si="12"/>
        <v>3261.9</v>
      </c>
      <c r="AA23" s="19">
        <f t="shared" si="1"/>
        <v>1005.6999999999998</v>
      </c>
      <c r="AB23" s="18">
        <f t="shared" si="2"/>
        <v>44.574949029341361</v>
      </c>
      <c r="AC23" s="20"/>
    </row>
    <row r="24" spans="2:35" ht="15.95" customHeight="1" x14ac:dyDescent="0.2">
      <c r="B24" s="23" t="s">
        <v>38</v>
      </c>
      <c r="C24" s="18">
        <f t="shared" ref="C24:Z24" si="14">+C25+C28+C36+C45</f>
        <v>50937.7</v>
      </c>
      <c r="D24" s="18">
        <f t="shared" si="14"/>
        <v>44112.5</v>
      </c>
      <c r="E24" s="18">
        <f t="shared" si="14"/>
        <v>45288.5</v>
      </c>
      <c r="F24" s="18">
        <f t="shared" si="14"/>
        <v>47967.3</v>
      </c>
      <c r="G24" s="18">
        <f t="shared" si="14"/>
        <v>48631.1</v>
      </c>
      <c r="H24" s="18">
        <f t="shared" si="14"/>
        <v>44876.899999999994</v>
      </c>
      <c r="I24" s="18">
        <f t="shared" si="14"/>
        <v>48529.200000000004</v>
      </c>
      <c r="J24" s="18">
        <f t="shared" si="14"/>
        <v>48411.000000000007</v>
      </c>
      <c r="K24" s="18">
        <f t="shared" si="14"/>
        <v>47528.6</v>
      </c>
      <c r="L24" s="18">
        <f t="shared" si="14"/>
        <v>48819.5</v>
      </c>
      <c r="M24" s="18">
        <f t="shared" si="14"/>
        <v>48053</v>
      </c>
      <c r="N24" s="18">
        <f>+N25+N28+N36+N45</f>
        <v>523155.3</v>
      </c>
      <c r="O24" s="18">
        <f t="shared" si="14"/>
        <v>54063.999999999993</v>
      </c>
      <c r="P24" s="18">
        <f t="shared" si="14"/>
        <v>46509.799999999996</v>
      </c>
      <c r="Q24" s="18">
        <f t="shared" si="14"/>
        <v>47004.399999999994</v>
      </c>
      <c r="R24" s="18">
        <f t="shared" si="14"/>
        <v>48937</v>
      </c>
      <c r="S24" s="18">
        <f t="shared" si="14"/>
        <v>48285.799999999996</v>
      </c>
      <c r="T24" s="18">
        <f t="shared" si="14"/>
        <v>46966.2</v>
      </c>
      <c r="U24" s="18">
        <f t="shared" si="14"/>
        <v>50877.799999999996</v>
      </c>
      <c r="V24" s="18">
        <f t="shared" si="14"/>
        <v>48348.4</v>
      </c>
      <c r="W24" s="18">
        <f t="shared" si="14"/>
        <v>48838.8</v>
      </c>
      <c r="X24" s="18">
        <f t="shared" si="14"/>
        <v>49393</v>
      </c>
      <c r="Y24" s="18">
        <f t="shared" si="14"/>
        <v>47072.2</v>
      </c>
      <c r="Z24" s="24">
        <f t="shared" si="14"/>
        <v>536297.4</v>
      </c>
      <c r="AA24" s="19">
        <f t="shared" si="1"/>
        <v>13142.100000000035</v>
      </c>
      <c r="AB24" s="18">
        <f t="shared" si="2"/>
        <v>2.5120838879009799</v>
      </c>
      <c r="AC24" s="20"/>
    </row>
    <row r="25" spans="2:35" ht="15.95" customHeight="1" x14ac:dyDescent="0.2">
      <c r="B25" s="39" t="s">
        <v>39</v>
      </c>
      <c r="C25" s="18">
        <f t="shared" ref="C25:M25" si="15">+C26+C27</f>
        <v>33941.599999999999</v>
      </c>
      <c r="D25" s="18">
        <f t="shared" si="15"/>
        <v>28728</v>
      </c>
      <c r="E25" s="18">
        <f t="shared" si="15"/>
        <v>29083.1</v>
      </c>
      <c r="F25" s="18">
        <f t="shared" si="15"/>
        <v>31906.6</v>
      </c>
      <c r="G25" s="18">
        <f t="shared" si="15"/>
        <v>31106.9</v>
      </c>
      <c r="H25" s="18">
        <f t="shared" si="15"/>
        <v>29879.3</v>
      </c>
      <c r="I25" s="18">
        <f t="shared" si="15"/>
        <v>31707.3</v>
      </c>
      <c r="J25" s="18">
        <f t="shared" si="15"/>
        <v>31833.800000000003</v>
      </c>
      <c r="K25" s="18">
        <f t="shared" si="15"/>
        <v>31904.799999999999</v>
      </c>
      <c r="L25" s="18">
        <f t="shared" si="15"/>
        <v>31287</v>
      </c>
      <c r="M25" s="18">
        <f t="shared" si="15"/>
        <v>32007.5</v>
      </c>
      <c r="N25" s="18">
        <f>+N26+N27</f>
        <v>343385.9</v>
      </c>
      <c r="O25" s="18">
        <f t="shared" ref="O25:Y25" si="16">+O26+O27</f>
        <v>35186.199999999997</v>
      </c>
      <c r="P25" s="18">
        <f t="shared" si="16"/>
        <v>30643.199999999997</v>
      </c>
      <c r="Q25" s="18">
        <f t="shared" si="16"/>
        <v>31695.4</v>
      </c>
      <c r="R25" s="18">
        <f t="shared" si="16"/>
        <v>32862.199999999997</v>
      </c>
      <c r="S25" s="18">
        <f t="shared" si="16"/>
        <v>31137</v>
      </c>
      <c r="T25" s="18">
        <f t="shared" si="16"/>
        <v>31139.199999999997</v>
      </c>
      <c r="U25" s="18">
        <f t="shared" si="16"/>
        <v>32363</v>
      </c>
      <c r="V25" s="18">
        <f t="shared" si="16"/>
        <v>33331.5</v>
      </c>
      <c r="W25" s="18">
        <f t="shared" si="16"/>
        <v>32531.1</v>
      </c>
      <c r="X25" s="18">
        <f t="shared" si="16"/>
        <v>32046.3</v>
      </c>
      <c r="Y25" s="18">
        <f t="shared" si="16"/>
        <v>31431</v>
      </c>
      <c r="Z25" s="24">
        <f>+Z26+Z27</f>
        <v>354366.1</v>
      </c>
      <c r="AA25" s="19">
        <f t="shared" si="1"/>
        <v>10980.199999999953</v>
      </c>
      <c r="AB25" s="18">
        <f t="shared" si="2"/>
        <v>3.1976269264404724</v>
      </c>
      <c r="AC25" s="20"/>
      <c r="AD25" s="20"/>
      <c r="AE25" s="20"/>
      <c r="AF25" s="20"/>
      <c r="AG25" s="20"/>
      <c r="AH25" s="20"/>
      <c r="AI25" s="20"/>
    </row>
    <row r="26" spans="2:35" ht="15.95" customHeight="1" x14ac:dyDescent="0.2">
      <c r="B26" s="40" t="s">
        <v>40</v>
      </c>
      <c r="C26" s="27">
        <v>21797.8</v>
      </c>
      <c r="D26" s="27">
        <v>17100.7</v>
      </c>
      <c r="E26" s="27">
        <v>16961.599999999999</v>
      </c>
      <c r="F26" s="27">
        <v>18373.099999999999</v>
      </c>
      <c r="G26" s="27">
        <v>16997.3</v>
      </c>
      <c r="H26" s="27">
        <v>16427</v>
      </c>
      <c r="I26" s="27">
        <v>16493.3</v>
      </c>
      <c r="J26" s="27">
        <v>17110.400000000001</v>
      </c>
      <c r="K26" s="27">
        <v>16901</v>
      </c>
      <c r="L26" s="27">
        <v>15209.9</v>
      </c>
      <c r="M26" s="27">
        <v>17038.5</v>
      </c>
      <c r="N26" s="28">
        <f>SUM(C26:M26)</f>
        <v>190410.6</v>
      </c>
      <c r="O26" s="27">
        <v>21901.9</v>
      </c>
      <c r="P26" s="27">
        <v>17624.8</v>
      </c>
      <c r="Q26" s="27">
        <v>16953.7</v>
      </c>
      <c r="R26" s="27">
        <v>18555.400000000001</v>
      </c>
      <c r="S26" s="27">
        <v>16861.400000000001</v>
      </c>
      <c r="T26" s="27">
        <v>17399.099999999999</v>
      </c>
      <c r="U26" s="27">
        <v>17189.3</v>
      </c>
      <c r="V26" s="27">
        <v>18612.3</v>
      </c>
      <c r="W26" s="27">
        <v>17448.7</v>
      </c>
      <c r="X26" s="27">
        <v>16529.8</v>
      </c>
      <c r="Y26" s="27">
        <v>17565</v>
      </c>
      <c r="Z26" s="29">
        <f>SUM(O26:Y26)</f>
        <v>196641.4</v>
      </c>
      <c r="AA26" s="30">
        <f t="shared" si="1"/>
        <v>6230.7999999999884</v>
      </c>
      <c r="AB26" s="27">
        <f t="shared" si="2"/>
        <v>3.2722968154083798</v>
      </c>
      <c r="AC26" s="20"/>
      <c r="AD26" s="20"/>
      <c r="AE26" s="20"/>
      <c r="AF26" s="20"/>
      <c r="AG26" s="20"/>
      <c r="AH26" s="20"/>
      <c r="AI26" s="20"/>
    </row>
    <row r="27" spans="2:35" ht="15.95" customHeight="1" x14ac:dyDescent="0.2">
      <c r="B27" s="40" t="s">
        <v>41</v>
      </c>
      <c r="C27" s="27">
        <v>12143.8</v>
      </c>
      <c r="D27" s="27">
        <v>11627.3</v>
      </c>
      <c r="E27" s="27">
        <v>12121.5</v>
      </c>
      <c r="F27" s="27">
        <v>13533.5</v>
      </c>
      <c r="G27" s="27">
        <v>14109.6</v>
      </c>
      <c r="H27" s="27">
        <v>13452.3</v>
      </c>
      <c r="I27" s="27">
        <v>15214</v>
      </c>
      <c r="J27" s="27">
        <v>14723.4</v>
      </c>
      <c r="K27" s="27">
        <v>15003.8</v>
      </c>
      <c r="L27" s="27">
        <v>16077.1</v>
      </c>
      <c r="M27" s="27">
        <v>14969</v>
      </c>
      <c r="N27" s="28">
        <f>SUM(C27:M27)</f>
        <v>152975.29999999999</v>
      </c>
      <c r="O27" s="27">
        <v>13284.3</v>
      </c>
      <c r="P27" s="27">
        <v>13018.4</v>
      </c>
      <c r="Q27" s="27">
        <v>14741.7</v>
      </c>
      <c r="R27" s="27">
        <v>14306.8</v>
      </c>
      <c r="S27" s="27">
        <v>14275.6</v>
      </c>
      <c r="T27" s="27">
        <v>13740.1</v>
      </c>
      <c r="U27" s="27">
        <v>15173.7</v>
      </c>
      <c r="V27" s="27">
        <v>14719.2</v>
      </c>
      <c r="W27" s="28">
        <v>15082.4</v>
      </c>
      <c r="X27" s="28">
        <v>15516.5</v>
      </c>
      <c r="Y27" s="28">
        <v>13866</v>
      </c>
      <c r="Z27" s="29">
        <f>SUM(O27:Y27)</f>
        <v>157724.70000000001</v>
      </c>
      <c r="AA27" s="30">
        <f t="shared" si="1"/>
        <v>4749.4000000000233</v>
      </c>
      <c r="AB27" s="27">
        <f t="shared" si="2"/>
        <v>3.1046842202630249</v>
      </c>
      <c r="AC27" s="20"/>
    </row>
    <row r="28" spans="2:35" ht="15.95" customHeight="1" x14ac:dyDescent="0.2">
      <c r="B28" s="41" t="s">
        <v>42</v>
      </c>
      <c r="C28" s="18">
        <f t="shared" ref="C28:Y28" si="17">SUM(C29:C35)</f>
        <v>13986.5</v>
      </c>
      <c r="D28" s="18">
        <f t="shared" si="17"/>
        <v>12199.2</v>
      </c>
      <c r="E28" s="18">
        <f t="shared" si="17"/>
        <v>13758.300000000001</v>
      </c>
      <c r="F28" s="18">
        <f t="shared" si="17"/>
        <v>13732.000000000002</v>
      </c>
      <c r="G28" s="18">
        <f t="shared" si="17"/>
        <v>15258.400000000001</v>
      </c>
      <c r="H28" s="18">
        <f t="shared" si="17"/>
        <v>12759.4</v>
      </c>
      <c r="I28" s="18">
        <f t="shared" si="17"/>
        <v>14318</v>
      </c>
      <c r="J28" s="18">
        <f t="shared" si="17"/>
        <v>14529.800000000001</v>
      </c>
      <c r="K28" s="18">
        <f t="shared" si="17"/>
        <v>13703.300000000001</v>
      </c>
      <c r="L28" s="18">
        <f t="shared" si="17"/>
        <v>15046.3</v>
      </c>
      <c r="M28" s="18">
        <f t="shared" si="17"/>
        <v>13563.9</v>
      </c>
      <c r="N28" s="18">
        <f t="shared" si="17"/>
        <v>152855.1</v>
      </c>
      <c r="O28" s="18">
        <f t="shared" si="17"/>
        <v>15427.900000000001</v>
      </c>
      <c r="P28" s="18">
        <f t="shared" si="17"/>
        <v>12805.1</v>
      </c>
      <c r="Q28" s="18">
        <f t="shared" si="17"/>
        <v>12946.8</v>
      </c>
      <c r="R28" s="18">
        <f t="shared" si="17"/>
        <v>13932</v>
      </c>
      <c r="S28" s="18">
        <f t="shared" si="17"/>
        <v>14759.199999999999</v>
      </c>
      <c r="T28" s="18">
        <f t="shared" si="17"/>
        <v>13489.6</v>
      </c>
      <c r="U28" s="18">
        <f t="shared" si="17"/>
        <v>16004.599999999999</v>
      </c>
      <c r="V28" s="18">
        <f t="shared" si="17"/>
        <v>12704.300000000001</v>
      </c>
      <c r="W28" s="18">
        <f t="shared" si="17"/>
        <v>14004.899999999998</v>
      </c>
      <c r="X28" s="18">
        <f t="shared" si="17"/>
        <v>15029.2</v>
      </c>
      <c r="Y28" s="18">
        <f t="shared" si="17"/>
        <v>13126.099999999999</v>
      </c>
      <c r="Z28" s="24">
        <f>SUM(Z29:Z35)</f>
        <v>154229.70000000004</v>
      </c>
      <c r="AA28" s="19">
        <f t="shared" si="1"/>
        <v>1374.6000000000349</v>
      </c>
      <c r="AB28" s="18">
        <f t="shared" si="2"/>
        <v>0.899283046493074</v>
      </c>
      <c r="AC28" s="20"/>
    </row>
    <row r="29" spans="2:35" s="47" customFormat="1" ht="15.95" customHeight="1" x14ac:dyDescent="0.2">
      <c r="B29" s="42" t="s">
        <v>43</v>
      </c>
      <c r="C29" s="43">
        <v>4142.6000000000004</v>
      </c>
      <c r="D29" s="43">
        <v>4157.3999999999996</v>
      </c>
      <c r="E29" s="43">
        <v>4844.7</v>
      </c>
      <c r="F29" s="43">
        <v>4087.7</v>
      </c>
      <c r="G29" s="43">
        <v>5115.3</v>
      </c>
      <c r="H29" s="43">
        <v>4165.2</v>
      </c>
      <c r="I29" s="43">
        <v>4697.2</v>
      </c>
      <c r="J29" s="43">
        <v>4798.3999999999996</v>
      </c>
      <c r="K29" s="43">
        <v>4197.7</v>
      </c>
      <c r="L29" s="43">
        <v>5307.2</v>
      </c>
      <c r="M29" s="43">
        <v>4100.1000000000004</v>
      </c>
      <c r="N29" s="44">
        <f>SUM(C29:M29)</f>
        <v>49613.499999999993</v>
      </c>
      <c r="O29" s="43">
        <v>5006.6000000000004</v>
      </c>
      <c r="P29" s="43">
        <v>4257.3</v>
      </c>
      <c r="Q29" s="43">
        <v>4350.6000000000004</v>
      </c>
      <c r="R29" s="43">
        <v>4448.3999999999996</v>
      </c>
      <c r="S29" s="43">
        <v>4942.8999999999996</v>
      </c>
      <c r="T29" s="43">
        <v>4275.3999999999996</v>
      </c>
      <c r="U29" s="27">
        <v>5500</v>
      </c>
      <c r="V29" s="27">
        <v>3400</v>
      </c>
      <c r="W29" s="27">
        <v>4099.3999999999996</v>
      </c>
      <c r="X29" s="27">
        <v>4805.3</v>
      </c>
      <c r="Y29" s="27">
        <v>3791.1</v>
      </c>
      <c r="Z29" s="45">
        <f t="shared" ref="Z29:Z35" si="18">SUM(O29:Y29)</f>
        <v>48877.000000000007</v>
      </c>
      <c r="AA29" s="46">
        <f t="shared" si="1"/>
        <v>-736.49999999998545</v>
      </c>
      <c r="AB29" s="44">
        <f t="shared" si="2"/>
        <v>-1.4844749916857016</v>
      </c>
      <c r="AC29" s="20"/>
    </row>
    <row r="30" spans="2:35" s="47" customFormat="1" ht="15.95" customHeight="1" x14ac:dyDescent="0.2">
      <c r="B30" s="42" t="s">
        <v>44</v>
      </c>
      <c r="C30" s="48">
        <v>2466.9</v>
      </c>
      <c r="D30" s="48">
        <v>2569</v>
      </c>
      <c r="E30" s="48">
        <v>3012.3</v>
      </c>
      <c r="F30" s="48">
        <v>2512.9</v>
      </c>
      <c r="G30" s="48">
        <v>3049.3</v>
      </c>
      <c r="H30" s="48">
        <v>2480</v>
      </c>
      <c r="I30" s="48">
        <v>2840.6</v>
      </c>
      <c r="J30" s="48">
        <v>2773.3</v>
      </c>
      <c r="K30" s="48">
        <v>2455.9</v>
      </c>
      <c r="L30" s="48">
        <v>2825.5</v>
      </c>
      <c r="M30" s="48">
        <v>2460</v>
      </c>
      <c r="N30" s="44">
        <f t="shared" ref="N30:N35" si="19">SUM(C30:M30)</f>
        <v>29445.7</v>
      </c>
      <c r="O30" s="48">
        <v>2957.2</v>
      </c>
      <c r="P30" s="48">
        <v>2520.6</v>
      </c>
      <c r="Q30" s="48">
        <v>2544.4</v>
      </c>
      <c r="R30" s="48">
        <v>2598.6</v>
      </c>
      <c r="S30" s="48">
        <v>2876.1</v>
      </c>
      <c r="T30" s="43">
        <v>2478.1999999999998</v>
      </c>
      <c r="U30" s="27">
        <v>3372.1</v>
      </c>
      <c r="V30" s="27">
        <v>2375.1</v>
      </c>
      <c r="W30" s="27">
        <v>2611.8000000000002</v>
      </c>
      <c r="X30" s="27">
        <v>3047</v>
      </c>
      <c r="Y30" s="27">
        <v>2492.4</v>
      </c>
      <c r="Z30" s="45">
        <f t="shared" si="18"/>
        <v>29873.499999999996</v>
      </c>
      <c r="AA30" s="46">
        <f t="shared" si="1"/>
        <v>427.79999999999563</v>
      </c>
      <c r="AB30" s="44">
        <f t="shared" si="2"/>
        <v>1.4528437089286232</v>
      </c>
      <c r="AC30" s="20"/>
    </row>
    <row r="31" spans="2:35" ht="15.95" customHeight="1" x14ac:dyDescent="0.2">
      <c r="B31" s="40" t="s">
        <v>45</v>
      </c>
      <c r="C31" s="28">
        <v>4818.3999999999996</v>
      </c>
      <c r="D31" s="28">
        <v>3191.9</v>
      </c>
      <c r="E31" s="28">
        <v>3468.7</v>
      </c>
      <c r="F31" s="28">
        <v>4401.3</v>
      </c>
      <c r="G31" s="28">
        <v>4111.8</v>
      </c>
      <c r="H31" s="28">
        <v>3256</v>
      </c>
      <c r="I31" s="28">
        <v>3923.1</v>
      </c>
      <c r="J31" s="28">
        <v>3870.8</v>
      </c>
      <c r="K31" s="28">
        <v>4161.1000000000004</v>
      </c>
      <c r="L31" s="28">
        <v>4171.3999999999996</v>
      </c>
      <c r="M31" s="28">
        <v>4188</v>
      </c>
      <c r="N31" s="44">
        <f t="shared" si="19"/>
        <v>43562.5</v>
      </c>
      <c r="O31" s="28">
        <v>4804.8</v>
      </c>
      <c r="P31" s="28">
        <v>3431.4</v>
      </c>
      <c r="Q31" s="28">
        <v>3421.5</v>
      </c>
      <c r="R31" s="28">
        <v>3842.6</v>
      </c>
      <c r="S31" s="28">
        <v>3832.5</v>
      </c>
      <c r="T31" s="28">
        <v>3865.4</v>
      </c>
      <c r="U31" s="28">
        <v>4124.7</v>
      </c>
      <c r="V31" s="28">
        <v>3897.3</v>
      </c>
      <c r="W31" s="28">
        <v>4403.6000000000004</v>
      </c>
      <c r="X31" s="28">
        <v>4445.6000000000004</v>
      </c>
      <c r="Y31" s="28">
        <v>4119.8</v>
      </c>
      <c r="Z31" s="45">
        <f t="shared" si="18"/>
        <v>44189.200000000004</v>
      </c>
      <c r="AA31" s="46">
        <f t="shared" si="1"/>
        <v>626.70000000000437</v>
      </c>
      <c r="AB31" s="44">
        <f t="shared" si="2"/>
        <v>1.4386226685796371</v>
      </c>
      <c r="AC31" s="20"/>
    </row>
    <row r="32" spans="2:35" ht="15.95" customHeight="1" x14ac:dyDescent="0.2">
      <c r="B32" s="40" t="s">
        <v>46</v>
      </c>
      <c r="C32" s="28">
        <v>152.80000000000001</v>
      </c>
      <c r="D32" s="28">
        <v>211.6</v>
      </c>
      <c r="E32" s="28">
        <v>199.5</v>
      </c>
      <c r="F32" s="28">
        <v>248.9</v>
      </c>
      <c r="G32" s="28">
        <v>278</v>
      </c>
      <c r="H32" s="28">
        <v>237.3</v>
      </c>
      <c r="I32" s="28">
        <v>265.89999999999998</v>
      </c>
      <c r="J32" s="28">
        <v>323.7</v>
      </c>
      <c r="K32" s="28">
        <v>337.5</v>
      </c>
      <c r="L32" s="28">
        <v>286.60000000000002</v>
      </c>
      <c r="M32" s="28">
        <v>246.9</v>
      </c>
      <c r="N32" s="44">
        <f t="shared" si="19"/>
        <v>2788.7</v>
      </c>
      <c r="O32" s="28">
        <v>168.2</v>
      </c>
      <c r="P32" s="28">
        <v>251.7</v>
      </c>
      <c r="Q32" s="28">
        <v>193.9</v>
      </c>
      <c r="R32" s="28">
        <v>264.39999999999998</v>
      </c>
      <c r="S32" s="28">
        <v>228.3</v>
      </c>
      <c r="T32" s="28">
        <v>253</v>
      </c>
      <c r="U32" s="28">
        <v>237.4</v>
      </c>
      <c r="V32" s="28">
        <v>240.8</v>
      </c>
      <c r="W32" s="28">
        <v>244.4</v>
      </c>
      <c r="X32" s="28">
        <v>238.2</v>
      </c>
      <c r="Y32" s="28">
        <v>271.2</v>
      </c>
      <c r="Z32" s="45">
        <f t="shared" si="18"/>
        <v>2591.4999999999995</v>
      </c>
      <c r="AA32" s="49">
        <f t="shared" si="1"/>
        <v>-197.20000000000027</v>
      </c>
      <c r="AB32" s="28">
        <f t="shared" si="2"/>
        <v>-7.0713952737834944</v>
      </c>
      <c r="AC32" s="20"/>
    </row>
    <row r="33" spans="2:33" s="52" customFormat="1" ht="15.95" customHeight="1" x14ac:dyDescent="0.2">
      <c r="B33" s="50" t="s">
        <v>47</v>
      </c>
      <c r="C33" s="51">
        <v>786.5</v>
      </c>
      <c r="D33" s="51">
        <v>779.6</v>
      </c>
      <c r="E33" s="51">
        <v>773.4</v>
      </c>
      <c r="F33" s="51">
        <v>793</v>
      </c>
      <c r="G33" s="51">
        <v>786.1</v>
      </c>
      <c r="H33" s="51">
        <v>801.8</v>
      </c>
      <c r="I33" s="51">
        <v>790.6</v>
      </c>
      <c r="J33" s="51">
        <v>792.5</v>
      </c>
      <c r="K33" s="51">
        <v>808.8</v>
      </c>
      <c r="L33" s="51">
        <v>794.6</v>
      </c>
      <c r="M33" s="51">
        <v>805.3</v>
      </c>
      <c r="N33" s="44">
        <f t="shared" si="19"/>
        <v>8712.2000000000007</v>
      </c>
      <c r="O33" s="51">
        <v>826.3</v>
      </c>
      <c r="P33" s="51">
        <v>817.4</v>
      </c>
      <c r="Q33" s="51">
        <v>795.2</v>
      </c>
      <c r="R33" s="51">
        <v>810.5</v>
      </c>
      <c r="S33" s="51">
        <v>805.3</v>
      </c>
      <c r="T33" s="51">
        <v>819.1</v>
      </c>
      <c r="U33" s="27">
        <v>816.7</v>
      </c>
      <c r="V33" s="27">
        <v>805.1</v>
      </c>
      <c r="W33" s="27">
        <v>828.4</v>
      </c>
      <c r="X33" s="27">
        <v>813.9</v>
      </c>
      <c r="Y33" s="27">
        <v>814.8</v>
      </c>
      <c r="Z33" s="45">
        <f t="shared" si="18"/>
        <v>8952.6999999999989</v>
      </c>
      <c r="AA33" s="30">
        <f t="shared" si="1"/>
        <v>240.49999999999818</v>
      </c>
      <c r="AB33" s="27">
        <f t="shared" si="2"/>
        <v>2.760496774637843</v>
      </c>
      <c r="AC33" s="20"/>
    </row>
    <row r="34" spans="2:33" s="52" customFormat="1" ht="15.95" customHeight="1" x14ac:dyDescent="0.2">
      <c r="B34" s="50" t="s">
        <v>48</v>
      </c>
      <c r="C34" s="53">
        <v>1176.7</v>
      </c>
      <c r="D34" s="53">
        <v>827.5</v>
      </c>
      <c r="E34" s="53">
        <v>1016.5</v>
      </c>
      <c r="F34" s="53">
        <v>1231.5999999999999</v>
      </c>
      <c r="G34" s="53">
        <v>1364.1</v>
      </c>
      <c r="H34" s="53">
        <v>1141.2</v>
      </c>
      <c r="I34" s="53">
        <v>1224.5</v>
      </c>
      <c r="J34" s="53">
        <v>1389.9</v>
      </c>
      <c r="K34" s="53">
        <v>1102.2</v>
      </c>
      <c r="L34" s="53">
        <v>1042.2</v>
      </c>
      <c r="M34" s="53">
        <v>1146.5</v>
      </c>
      <c r="N34" s="44">
        <f t="shared" si="19"/>
        <v>12662.900000000001</v>
      </c>
      <c r="O34" s="53">
        <v>1205.7</v>
      </c>
      <c r="P34" s="51">
        <v>1144.0999999999999</v>
      </c>
      <c r="Q34" s="53">
        <v>1132.9000000000001</v>
      </c>
      <c r="R34" s="53">
        <v>1408.1</v>
      </c>
      <c r="S34" s="53">
        <v>1550.6</v>
      </c>
      <c r="T34" s="53">
        <v>1261.4000000000001</v>
      </c>
      <c r="U34" s="27">
        <v>1381.9</v>
      </c>
      <c r="V34" s="27">
        <v>1439.9</v>
      </c>
      <c r="W34" s="27">
        <v>1244.4000000000001</v>
      </c>
      <c r="X34" s="27">
        <v>1182.3</v>
      </c>
      <c r="Y34" s="27">
        <v>1202.4000000000001</v>
      </c>
      <c r="Z34" s="45">
        <f t="shared" si="18"/>
        <v>14153.699999999997</v>
      </c>
      <c r="AA34" s="30">
        <f t="shared" si="1"/>
        <v>1490.7999999999956</v>
      </c>
      <c r="AB34" s="27">
        <f t="shared" si="2"/>
        <v>11.772974595076921</v>
      </c>
      <c r="AC34" s="20"/>
    </row>
    <row r="35" spans="2:33" s="52" customFormat="1" ht="15.95" customHeight="1" x14ac:dyDescent="0.2">
      <c r="B35" s="50" t="s">
        <v>36</v>
      </c>
      <c r="C35" s="53">
        <v>442.6</v>
      </c>
      <c r="D35" s="53">
        <v>462.2</v>
      </c>
      <c r="E35" s="53">
        <v>443.2</v>
      </c>
      <c r="F35" s="53">
        <v>456.6</v>
      </c>
      <c r="G35" s="53">
        <v>553.79999999999995</v>
      </c>
      <c r="H35" s="53">
        <v>677.9</v>
      </c>
      <c r="I35" s="53">
        <v>576.1</v>
      </c>
      <c r="J35" s="53">
        <v>581.20000000000005</v>
      </c>
      <c r="K35" s="53">
        <v>640.1</v>
      </c>
      <c r="L35" s="53">
        <v>618.79999999999995</v>
      </c>
      <c r="M35" s="53">
        <v>617.1</v>
      </c>
      <c r="N35" s="44">
        <f t="shared" si="19"/>
        <v>6069.6</v>
      </c>
      <c r="O35" s="53">
        <v>459.1</v>
      </c>
      <c r="P35" s="53">
        <v>382.6</v>
      </c>
      <c r="Q35" s="53">
        <v>508.3</v>
      </c>
      <c r="R35" s="53">
        <v>559.4</v>
      </c>
      <c r="S35" s="53">
        <v>523.5</v>
      </c>
      <c r="T35" s="53">
        <v>537.1</v>
      </c>
      <c r="U35" s="53">
        <v>571.79999999999995</v>
      </c>
      <c r="V35" s="53">
        <v>546.1</v>
      </c>
      <c r="W35" s="53">
        <v>572.9</v>
      </c>
      <c r="X35" s="53">
        <v>496.9</v>
      </c>
      <c r="Y35" s="53">
        <v>434.4</v>
      </c>
      <c r="Z35" s="45">
        <f t="shared" si="18"/>
        <v>5592.0999999999995</v>
      </c>
      <c r="AA35" s="30">
        <f t="shared" si="1"/>
        <v>-477.50000000000091</v>
      </c>
      <c r="AB35" s="27">
        <f t="shared" si="2"/>
        <v>-7.8670752603137091</v>
      </c>
      <c r="AC35" s="20"/>
      <c r="AD35" s="54"/>
      <c r="AE35" s="54"/>
      <c r="AF35" s="54"/>
      <c r="AG35" s="54"/>
    </row>
    <row r="36" spans="2:33" ht="15.95" customHeight="1" x14ac:dyDescent="0.2">
      <c r="B36" s="39" t="s">
        <v>49</v>
      </c>
      <c r="C36" s="18">
        <f t="shared" ref="C36:M36" si="20">+C37+C38+C39+C42+C43</f>
        <v>2765.2</v>
      </c>
      <c r="D36" s="18">
        <f t="shared" si="20"/>
        <v>2978.4</v>
      </c>
      <c r="E36" s="18">
        <f t="shared" si="20"/>
        <v>2134</v>
      </c>
      <c r="F36" s="18">
        <f t="shared" si="20"/>
        <v>2127.3000000000002</v>
      </c>
      <c r="G36" s="18">
        <f t="shared" si="20"/>
        <v>2044.1</v>
      </c>
      <c r="H36" s="18">
        <f t="shared" si="20"/>
        <v>1878</v>
      </c>
      <c r="I36" s="18">
        <f t="shared" si="20"/>
        <v>2278.1</v>
      </c>
      <c r="J36" s="18">
        <f t="shared" si="20"/>
        <v>1849.5000000000002</v>
      </c>
      <c r="K36" s="18">
        <f t="shared" si="20"/>
        <v>1747.4</v>
      </c>
      <c r="L36" s="18">
        <f t="shared" si="20"/>
        <v>2277.1</v>
      </c>
      <c r="M36" s="18">
        <f t="shared" si="20"/>
        <v>2265</v>
      </c>
      <c r="N36" s="18">
        <f>+N37+N38+N39+N42+N43</f>
        <v>24344.1</v>
      </c>
      <c r="O36" s="18">
        <f t="shared" ref="O36:Y36" si="21">+O37+O38+O39+O42+O43</f>
        <v>3191.6999999999994</v>
      </c>
      <c r="P36" s="18">
        <f t="shared" si="21"/>
        <v>2789.8999999999996</v>
      </c>
      <c r="Q36" s="18">
        <f t="shared" si="21"/>
        <v>2116</v>
      </c>
      <c r="R36" s="18">
        <f t="shared" si="21"/>
        <v>1856.5</v>
      </c>
      <c r="S36" s="18">
        <f t="shared" si="21"/>
        <v>2108.1</v>
      </c>
      <c r="T36" s="18">
        <f t="shared" si="21"/>
        <v>1912.3000000000002</v>
      </c>
      <c r="U36" s="18">
        <f t="shared" si="21"/>
        <v>2271</v>
      </c>
      <c r="V36" s="18">
        <f t="shared" si="21"/>
        <v>2075.1999999999998</v>
      </c>
      <c r="W36" s="18">
        <f t="shared" si="21"/>
        <v>2037.8000000000002</v>
      </c>
      <c r="X36" s="18">
        <f t="shared" si="21"/>
        <v>2052.4</v>
      </c>
      <c r="Y36" s="18">
        <f t="shared" si="21"/>
        <v>2264.7000000000003</v>
      </c>
      <c r="Z36" s="18">
        <f>+Z37+Z38+Z39+Z42+Z43+Z44</f>
        <v>24675.599999999999</v>
      </c>
      <c r="AA36" s="19">
        <f t="shared" si="1"/>
        <v>331.5</v>
      </c>
      <c r="AB36" s="18">
        <f t="shared" si="2"/>
        <v>1.3617262498921712</v>
      </c>
      <c r="AC36" s="20"/>
    </row>
    <row r="37" spans="2:33" ht="15.95" customHeight="1" x14ac:dyDescent="0.2">
      <c r="B37" s="40" t="s">
        <v>50</v>
      </c>
      <c r="C37" s="28">
        <v>1684.8</v>
      </c>
      <c r="D37" s="28">
        <v>1971.1</v>
      </c>
      <c r="E37" s="28">
        <v>1770.4</v>
      </c>
      <c r="F37" s="28">
        <v>1837.7</v>
      </c>
      <c r="G37" s="28">
        <v>1824.1</v>
      </c>
      <c r="H37" s="28">
        <v>1682</v>
      </c>
      <c r="I37" s="28">
        <v>2069.8000000000002</v>
      </c>
      <c r="J37" s="28">
        <v>1660.4</v>
      </c>
      <c r="K37" s="28">
        <v>1559</v>
      </c>
      <c r="L37" s="28">
        <v>2022.1</v>
      </c>
      <c r="M37" s="28">
        <v>1770.5</v>
      </c>
      <c r="N37" s="28">
        <f t="shared" ref="N37:N42" si="22">SUM(C37:M37)</f>
        <v>19851.899999999998</v>
      </c>
      <c r="O37" s="28">
        <v>1839</v>
      </c>
      <c r="P37" s="28">
        <v>1973.2</v>
      </c>
      <c r="Q37" s="28">
        <v>1885.9</v>
      </c>
      <c r="R37" s="28">
        <v>1649.7</v>
      </c>
      <c r="S37" s="28">
        <v>1897.5</v>
      </c>
      <c r="T37" s="28">
        <v>1715.8</v>
      </c>
      <c r="U37" s="27">
        <v>2040.6</v>
      </c>
      <c r="V37" s="27">
        <v>1877.4</v>
      </c>
      <c r="W37" s="27">
        <v>1841.5</v>
      </c>
      <c r="X37" s="27">
        <v>1819.6</v>
      </c>
      <c r="Y37" s="27">
        <v>1826.9</v>
      </c>
      <c r="Z37" s="55">
        <f>SUM(O37:Y37)</f>
        <v>20367.099999999999</v>
      </c>
      <c r="AA37" s="49">
        <f t="shared" si="1"/>
        <v>515.20000000000073</v>
      </c>
      <c r="AB37" s="28">
        <f t="shared" si="2"/>
        <v>2.5952175862260076</v>
      </c>
      <c r="AC37" s="20"/>
    </row>
    <row r="38" spans="2:33" ht="15.95" customHeight="1" x14ac:dyDescent="0.2">
      <c r="B38" s="40" t="s">
        <v>51</v>
      </c>
      <c r="C38" s="28">
        <v>876.2</v>
      </c>
      <c r="D38" s="28">
        <v>817.7</v>
      </c>
      <c r="E38" s="28">
        <v>191.3</v>
      </c>
      <c r="F38" s="28">
        <v>77.7</v>
      </c>
      <c r="G38" s="28">
        <v>49.7</v>
      </c>
      <c r="H38" s="28">
        <v>42.3</v>
      </c>
      <c r="I38" s="28">
        <v>49.5</v>
      </c>
      <c r="J38" s="28">
        <v>40</v>
      </c>
      <c r="K38" s="28">
        <v>37.6</v>
      </c>
      <c r="L38" s="28">
        <v>103.8</v>
      </c>
      <c r="M38" s="28">
        <v>338.5</v>
      </c>
      <c r="N38" s="28">
        <f t="shared" si="22"/>
        <v>2624.3</v>
      </c>
      <c r="O38" s="28">
        <v>1196.2</v>
      </c>
      <c r="P38" s="28">
        <v>661.4</v>
      </c>
      <c r="Q38" s="28">
        <v>67.099999999999994</v>
      </c>
      <c r="R38" s="28">
        <v>45.5</v>
      </c>
      <c r="S38" s="28">
        <v>47.2</v>
      </c>
      <c r="T38" s="28">
        <v>41.4</v>
      </c>
      <c r="U38" s="27">
        <v>46.6</v>
      </c>
      <c r="V38" s="27">
        <v>40.799999999999997</v>
      </c>
      <c r="W38" s="27">
        <v>39.4</v>
      </c>
      <c r="X38" s="27">
        <v>65.099999999999994</v>
      </c>
      <c r="Y38" s="27">
        <v>271.39999999999998</v>
      </c>
      <c r="Z38" s="55">
        <f>SUM(O38:Y38)</f>
        <v>2522.1</v>
      </c>
      <c r="AA38" s="49">
        <f t="shared" si="1"/>
        <v>-102.20000000000027</v>
      </c>
      <c r="AB38" s="28">
        <f t="shared" si="2"/>
        <v>-3.8943718324886736</v>
      </c>
      <c r="AC38" s="20"/>
    </row>
    <row r="39" spans="2:33" ht="15.95" customHeight="1" x14ac:dyDescent="0.2">
      <c r="B39" s="56" t="s">
        <v>52</v>
      </c>
      <c r="C39" s="18">
        <f t="shared" ref="C39:M39" si="23">+C40+C41</f>
        <v>58</v>
      </c>
      <c r="D39" s="18">
        <f t="shared" si="23"/>
        <v>47.7</v>
      </c>
      <c r="E39" s="18">
        <f t="shared" si="23"/>
        <v>41.099999999999994</v>
      </c>
      <c r="F39" s="18">
        <f t="shared" si="23"/>
        <v>68.7</v>
      </c>
      <c r="G39" s="18">
        <f t="shared" si="23"/>
        <v>35.1</v>
      </c>
      <c r="H39" s="18">
        <f t="shared" si="23"/>
        <v>18.899999999999999</v>
      </c>
      <c r="I39" s="18">
        <f t="shared" si="23"/>
        <v>21.700000000000003</v>
      </c>
      <c r="J39" s="18">
        <f t="shared" si="23"/>
        <v>16.899999999999999</v>
      </c>
      <c r="K39" s="18">
        <f t="shared" si="23"/>
        <v>16.399999999999999</v>
      </c>
      <c r="L39" s="18">
        <f t="shared" si="23"/>
        <v>18.5</v>
      </c>
      <c r="M39" s="18">
        <f t="shared" si="23"/>
        <v>20.399999999999999</v>
      </c>
      <c r="N39" s="18">
        <f t="shared" si="22"/>
        <v>363.39999999999992</v>
      </c>
      <c r="O39" s="18">
        <f t="shared" ref="O39:Y39" si="24">+O40+O41</f>
        <v>23.1</v>
      </c>
      <c r="P39" s="18">
        <f t="shared" si="24"/>
        <v>21.9</v>
      </c>
      <c r="Q39" s="18">
        <f t="shared" si="24"/>
        <v>24.200000000000003</v>
      </c>
      <c r="R39" s="18">
        <f t="shared" si="24"/>
        <v>20.8</v>
      </c>
      <c r="S39" s="18">
        <f t="shared" si="24"/>
        <v>22.700000000000003</v>
      </c>
      <c r="T39" s="18">
        <f t="shared" si="24"/>
        <v>17.399999999999999</v>
      </c>
      <c r="U39" s="18">
        <f t="shared" si="24"/>
        <v>23.9</v>
      </c>
      <c r="V39" s="18">
        <f t="shared" si="24"/>
        <v>20.6</v>
      </c>
      <c r="W39" s="18">
        <f t="shared" si="24"/>
        <v>18</v>
      </c>
      <c r="X39" s="18">
        <f t="shared" si="24"/>
        <v>28.4</v>
      </c>
      <c r="Y39" s="18">
        <f t="shared" si="24"/>
        <v>28.4</v>
      </c>
      <c r="Z39" s="24">
        <f>+Z40+Z41</f>
        <v>249.39999999999998</v>
      </c>
      <c r="AA39" s="19">
        <f t="shared" si="1"/>
        <v>-113.99999999999994</v>
      </c>
      <c r="AB39" s="18">
        <f t="shared" si="2"/>
        <v>-31.370390753990087</v>
      </c>
      <c r="AC39" s="20"/>
    </row>
    <row r="40" spans="2:33" ht="15.95" customHeight="1" x14ac:dyDescent="0.2">
      <c r="B40" s="57" t="s">
        <v>53</v>
      </c>
      <c r="C40" s="28">
        <v>32.799999999999997</v>
      </c>
      <c r="D40" s="28">
        <v>26.6</v>
      </c>
      <c r="E40" s="28">
        <v>21.2</v>
      </c>
      <c r="F40" s="28">
        <v>35.200000000000003</v>
      </c>
      <c r="G40" s="28">
        <v>16.100000000000001</v>
      </c>
      <c r="H40" s="28">
        <v>8.8000000000000007</v>
      </c>
      <c r="I40" s="28">
        <v>9.3000000000000007</v>
      </c>
      <c r="J40" s="28">
        <v>6</v>
      </c>
      <c r="K40" s="28">
        <v>7.2</v>
      </c>
      <c r="L40" s="28">
        <v>7.7</v>
      </c>
      <c r="M40" s="28">
        <v>10.7</v>
      </c>
      <c r="N40" s="28">
        <f t="shared" si="22"/>
        <v>181.6</v>
      </c>
      <c r="O40" s="28">
        <v>12.5</v>
      </c>
      <c r="P40" s="28">
        <v>9.6</v>
      </c>
      <c r="Q40" s="28">
        <v>15.9</v>
      </c>
      <c r="R40" s="28">
        <v>13.6</v>
      </c>
      <c r="S40" s="28">
        <v>14.4</v>
      </c>
      <c r="T40" s="28">
        <v>13.1</v>
      </c>
      <c r="U40" s="27">
        <v>17</v>
      </c>
      <c r="V40" s="27">
        <v>11.7</v>
      </c>
      <c r="W40" s="27">
        <v>11.4</v>
      </c>
      <c r="X40" s="27">
        <v>15.5</v>
      </c>
      <c r="Y40" s="27">
        <v>19</v>
      </c>
      <c r="Z40" s="55">
        <f t="shared" ref="Z40:Z45" si="25">SUM(O40:Y40)</f>
        <v>153.69999999999999</v>
      </c>
      <c r="AA40" s="49">
        <f t="shared" si="1"/>
        <v>-27.900000000000006</v>
      </c>
      <c r="AB40" s="49">
        <f t="shared" si="2"/>
        <v>-15.36343612334802</v>
      </c>
      <c r="AC40" s="20"/>
    </row>
    <row r="41" spans="2:33" ht="15.95" customHeight="1" x14ac:dyDescent="0.2">
      <c r="B41" s="58" t="s">
        <v>54</v>
      </c>
      <c r="C41" s="59">
        <v>25.2</v>
      </c>
      <c r="D41" s="59">
        <v>21.1</v>
      </c>
      <c r="E41" s="59">
        <v>19.899999999999999</v>
      </c>
      <c r="F41" s="59">
        <v>33.5</v>
      </c>
      <c r="G41" s="59">
        <v>19</v>
      </c>
      <c r="H41" s="59">
        <v>10.1</v>
      </c>
      <c r="I41" s="59">
        <v>12.4</v>
      </c>
      <c r="J41" s="59">
        <v>10.9</v>
      </c>
      <c r="K41" s="59">
        <v>9.1999999999999993</v>
      </c>
      <c r="L41" s="59">
        <v>10.8</v>
      </c>
      <c r="M41" s="59">
        <v>9.6999999999999993</v>
      </c>
      <c r="N41" s="59">
        <f t="shared" si="22"/>
        <v>181.79999999999998</v>
      </c>
      <c r="O41" s="59">
        <v>10.6</v>
      </c>
      <c r="P41" s="59">
        <v>12.3</v>
      </c>
      <c r="Q41" s="59">
        <v>8.3000000000000007</v>
      </c>
      <c r="R41" s="59">
        <v>7.2</v>
      </c>
      <c r="S41" s="59">
        <v>8.3000000000000007</v>
      </c>
      <c r="T41" s="59">
        <v>4.3</v>
      </c>
      <c r="U41" s="59">
        <v>6.9</v>
      </c>
      <c r="V41" s="59">
        <v>8.9</v>
      </c>
      <c r="W41" s="59">
        <v>6.6</v>
      </c>
      <c r="X41" s="59">
        <v>12.9</v>
      </c>
      <c r="Y41" s="59">
        <v>9.4</v>
      </c>
      <c r="Z41" s="59">
        <f t="shared" si="25"/>
        <v>95.7</v>
      </c>
      <c r="AA41" s="59">
        <f t="shared" si="1"/>
        <v>-86.09999999999998</v>
      </c>
      <c r="AB41" s="59">
        <f t="shared" si="2"/>
        <v>-47.359735973597353</v>
      </c>
      <c r="AC41" s="20"/>
    </row>
    <row r="42" spans="2:33" ht="15.95" customHeight="1" x14ac:dyDescent="0.2">
      <c r="B42" s="40" t="s">
        <v>55</v>
      </c>
      <c r="C42" s="27">
        <v>112.2</v>
      </c>
      <c r="D42" s="27">
        <v>108.1</v>
      </c>
      <c r="E42" s="27">
        <v>100</v>
      </c>
      <c r="F42" s="27">
        <v>111.4</v>
      </c>
      <c r="G42" s="27">
        <v>102.7</v>
      </c>
      <c r="H42" s="27">
        <v>99.2</v>
      </c>
      <c r="I42" s="27">
        <v>102.1</v>
      </c>
      <c r="J42" s="27">
        <v>98.2</v>
      </c>
      <c r="K42" s="27">
        <v>100.5</v>
      </c>
      <c r="L42" s="27">
        <v>98.6</v>
      </c>
      <c r="M42" s="27">
        <v>102</v>
      </c>
      <c r="N42" s="28">
        <f t="shared" si="22"/>
        <v>1135.0000000000002</v>
      </c>
      <c r="O42" s="27">
        <v>98.2</v>
      </c>
      <c r="P42" s="27">
        <v>102.7</v>
      </c>
      <c r="Q42" s="27">
        <v>105.4</v>
      </c>
      <c r="R42" s="27">
        <v>108.1</v>
      </c>
      <c r="S42" s="27">
        <v>106.2</v>
      </c>
      <c r="T42" s="27">
        <v>103.8</v>
      </c>
      <c r="U42" s="27">
        <v>126.1</v>
      </c>
      <c r="V42" s="27">
        <v>103.6</v>
      </c>
      <c r="W42" s="27">
        <v>104.9</v>
      </c>
      <c r="X42" s="27">
        <v>105.2</v>
      </c>
      <c r="Y42" s="27">
        <v>104.5</v>
      </c>
      <c r="Z42" s="55">
        <f t="shared" si="25"/>
        <v>1168.7</v>
      </c>
      <c r="AA42" s="49">
        <f t="shared" si="1"/>
        <v>33.699999999999818</v>
      </c>
      <c r="AB42" s="49">
        <f t="shared" si="2"/>
        <v>2.9691629955946972</v>
      </c>
      <c r="AC42" s="20"/>
    </row>
    <row r="43" spans="2:33" ht="15.95" customHeight="1" x14ac:dyDescent="0.2">
      <c r="B43" s="40" t="s">
        <v>56</v>
      </c>
      <c r="C43" s="27">
        <v>34</v>
      </c>
      <c r="D43" s="27">
        <v>33.799999999999997</v>
      </c>
      <c r="E43" s="27">
        <v>31.2</v>
      </c>
      <c r="F43" s="27">
        <v>31.8</v>
      </c>
      <c r="G43" s="27">
        <v>32.5</v>
      </c>
      <c r="H43" s="27">
        <v>35.6</v>
      </c>
      <c r="I43" s="27">
        <v>35</v>
      </c>
      <c r="J43" s="27">
        <v>34</v>
      </c>
      <c r="K43" s="27">
        <v>33.9</v>
      </c>
      <c r="L43" s="27">
        <v>34.1</v>
      </c>
      <c r="M43" s="27">
        <v>33.6</v>
      </c>
      <c r="N43" s="28">
        <f t="shared" ref="N43:N44" si="26">SUM(C43:M43)</f>
        <v>369.5</v>
      </c>
      <c r="O43" s="27">
        <v>35.200000000000003</v>
      </c>
      <c r="P43" s="27">
        <v>30.7</v>
      </c>
      <c r="Q43" s="27">
        <v>33.4</v>
      </c>
      <c r="R43" s="27">
        <v>32.4</v>
      </c>
      <c r="S43" s="27">
        <v>34.5</v>
      </c>
      <c r="T43" s="27">
        <v>33.9</v>
      </c>
      <c r="U43" s="27">
        <v>33.799999999999997</v>
      </c>
      <c r="V43" s="27">
        <v>32.799999999999997</v>
      </c>
      <c r="W43" s="27">
        <v>34</v>
      </c>
      <c r="X43" s="27">
        <v>34.1</v>
      </c>
      <c r="Y43" s="27">
        <v>33.5</v>
      </c>
      <c r="Z43" s="55">
        <f t="shared" si="25"/>
        <v>368.30000000000007</v>
      </c>
      <c r="AA43" s="49">
        <f t="shared" si="1"/>
        <v>-1.1999999999999318</v>
      </c>
      <c r="AB43" s="49">
        <f t="shared" si="2"/>
        <v>-0.32476319350471766</v>
      </c>
      <c r="AC43" s="20"/>
    </row>
    <row r="44" spans="2:33" ht="15.95" customHeight="1" x14ac:dyDescent="0.2">
      <c r="B44" s="60" t="s">
        <v>36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f t="shared" si="26"/>
        <v>0</v>
      </c>
      <c r="O44" s="28">
        <f>SUM(H44:N44)</f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55">
        <f t="shared" si="25"/>
        <v>0</v>
      </c>
      <c r="AA44" s="28">
        <f t="shared" si="1"/>
        <v>0</v>
      </c>
      <c r="AB44" s="61">
        <v>0</v>
      </c>
      <c r="AC44" s="20"/>
    </row>
    <row r="45" spans="2:33" ht="15.95" customHeight="1" x14ac:dyDescent="0.2">
      <c r="B45" s="39" t="s">
        <v>57</v>
      </c>
      <c r="C45" s="18">
        <v>244.4</v>
      </c>
      <c r="D45" s="18">
        <v>206.9</v>
      </c>
      <c r="E45" s="18">
        <v>313.10000000000002</v>
      </c>
      <c r="F45" s="18">
        <v>201.4</v>
      </c>
      <c r="G45" s="18">
        <v>221.7</v>
      </c>
      <c r="H45" s="18">
        <v>360.2</v>
      </c>
      <c r="I45" s="18">
        <v>225.8</v>
      </c>
      <c r="J45" s="18">
        <v>197.9</v>
      </c>
      <c r="K45" s="18">
        <v>173.1</v>
      </c>
      <c r="L45" s="18">
        <v>209.1</v>
      </c>
      <c r="M45" s="18">
        <v>216.6</v>
      </c>
      <c r="N45" s="18">
        <f>SUM(C45:M45)</f>
        <v>2570.1999999999998</v>
      </c>
      <c r="O45" s="18">
        <v>258.2</v>
      </c>
      <c r="P45" s="18">
        <v>271.60000000000002</v>
      </c>
      <c r="Q45" s="18">
        <v>246.2</v>
      </c>
      <c r="R45" s="18">
        <v>286.3</v>
      </c>
      <c r="S45" s="18">
        <v>281.5</v>
      </c>
      <c r="T45" s="38">
        <v>425.1</v>
      </c>
      <c r="U45" s="18">
        <v>239.2</v>
      </c>
      <c r="V45" s="18">
        <v>237.4</v>
      </c>
      <c r="W45" s="18">
        <v>265</v>
      </c>
      <c r="X45" s="18">
        <v>265.10000000000002</v>
      </c>
      <c r="Y45" s="18">
        <v>250.4</v>
      </c>
      <c r="Z45" s="24">
        <f t="shared" si="25"/>
        <v>3026</v>
      </c>
      <c r="AA45" s="19">
        <f t="shared" si="1"/>
        <v>455.80000000000018</v>
      </c>
      <c r="AB45" s="19">
        <f t="shared" ref="AB45:AB59" si="27">+AA45/N45*100</f>
        <v>17.734028480273917</v>
      </c>
      <c r="AC45" s="20"/>
    </row>
    <row r="46" spans="2:33" ht="15.95" customHeight="1" x14ac:dyDescent="0.2">
      <c r="B46" s="23" t="s">
        <v>58</v>
      </c>
      <c r="C46" s="62">
        <f t="shared" ref="C46:Y46" si="28">+C47+C49</f>
        <v>5368.1</v>
      </c>
      <c r="D46" s="62">
        <f t="shared" si="28"/>
        <v>4814.8999999999996</v>
      </c>
      <c r="E46" s="62">
        <f t="shared" si="28"/>
        <v>5214.2</v>
      </c>
      <c r="F46" s="62">
        <f t="shared" si="28"/>
        <v>5717.1</v>
      </c>
      <c r="G46" s="62">
        <f t="shared" si="28"/>
        <v>5725.1</v>
      </c>
      <c r="H46" s="62">
        <f t="shared" si="28"/>
        <v>5641.0999999999995</v>
      </c>
      <c r="I46" s="62">
        <f t="shared" si="28"/>
        <v>6389.6</v>
      </c>
      <c r="J46" s="62">
        <f t="shared" si="28"/>
        <v>6144.3</v>
      </c>
      <c r="K46" s="62">
        <f t="shared" si="28"/>
        <v>6487.2</v>
      </c>
      <c r="L46" s="62">
        <f t="shared" si="28"/>
        <v>6496.7</v>
      </c>
      <c r="M46" s="62">
        <f t="shared" si="28"/>
        <v>6284.7</v>
      </c>
      <c r="N46" s="62">
        <f>+N47+N49</f>
        <v>64283</v>
      </c>
      <c r="O46" s="62">
        <f t="shared" si="28"/>
        <v>5566.6</v>
      </c>
      <c r="P46" s="62">
        <f t="shared" si="28"/>
        <v>5529.5</v>
      </c>
      <c r="Q46" s="62">
        <f t="shared" si="28"/>
        <v>5991.8</v>
      </c>
      <c r="R46" s="62">
        <f t="shared" si="28"/>
        <v>5996.4000000000005</v>
      </c>
      <c r="S46" s="62">
        <f t="shared" si="28"/>
        <v>5738.2000000000007</v>
      </c>
      <c r="T46" s="62">
        <f t="shared" si="28"/>
        <v>5559.2</v>
      </c>
      <c r="U46" s="62">
        <f t="shared" si="28"/>
        <v>6565.4</v>
      </c>
      <c r="V46" s="62">
        <f t="shared" si="28"/>
        <v>6446.1</v>
      </c>
      <c r="W46" s="62">
        <f t="shared" si="28"/>
        <v>6735.5</v>
      </c>
      <c r="X46" s="62">
        <f t="shared" si="28"/>
        <v>6439.7</v>
      </c>
      <c r="Y46" s="62">
        <f t="shared" si="28"/>
        <v>5917.6</v>
      </c>
      <c r="Z46" s="62">
        <f>+Z47+Z49</f>
        <v>66486</v>
      </c>
      <c r="AA46" s="63">
        <f t="shared" si="1"/>
        <v>2203</v>
      </c>
      <c r="AB46" s="63">
        <f t="shared" si="27"/>
        <v>3.4270335858625143</v>
      </c>
      <c r="AC46" s="20"/>
    </row>
    <row r="47" spans="2:33" ht="15.95" customHeight="1" x14ac:dyDescent="0.2">
      <c r="B47" s="64" t="s">
        <v>59</v>
      </c>
      <c r="C47" s="65">
        <f t="shared" ref="C47:Y47" si="29">SUM(C48:C48)</f>
        <v>4321.2</v>
      </c>
      <c r="D47" s="65">
        <f t="shared" si="29"/>
        <v>3844.4</v>
      </c>
      <c r="E47" s="65">
        <f t="shared" si="29"/>
        <v>4222.8999999999996</v>
      </c>
      <c r="F47" s="65">
        <f t="shared" si="29"/>
        <v>4632.6000000000004</v>
      </c>
      <c r="G47" s="65">
        <f t="shared" si="29"/>
        <v>4872.3</v>
      </c>
      <c r="H47" s="65">
        <f t="shared" si="29"/>
        <v>4775.2</v>
      </c>
      <c r="I47" s="65">
        <f t="shared" si="29"/>
        <v>5439.5</v>
      </c>
      <c r="J47" s="65">
        <f t="shared" si="29"/>
        <v>5150.5</v>
      </c>
      <c r="K47" s="65">
        <f t="shared" si="29"/>
        <v>5637.5</v>
      </c>
      <c r="L47" s="65">
        <f t="shared" si="29"/>
        <v>5823.7</v>
      </c>
      <c r="M47" s="65">
        <f t="shared" si="29"/>
        <v>5548.8</v>
      </c>
      <c r="N47" s="65">
        <f>SUM(N48:N48)</f>
        <v>54268.6</v>
      </c>
      <c r="O47" s="65">
        <f t="shared" si="29"/>
        <v>4516.1000000000004</v>
      </c>
      <c r="P47" s="65">
        <f t="shared" si="29"/>
        <v>4532.1000000000004</v>
      </c>
      <c r="Q47" s="65">
        <f t="shared" si="29"/>
        <v>4975.8</v>
      </c>
      <c r="R47" s="65">
        <f t="shared" si="29"/>
        <v>4976.8</v>
      </c>
      <c r="S47" s="65">
        <f t="shared" si="29"/>
        <v>4858.1000000000004</v>
      </c>
      <c r="T47" s="65">
        <f t="shared" si="29"/>
        <v>4709.8999999999996</v>
      </c>
      <c r="U47" s="65">
        <f t="shared" si="29"/>
        <v>5598</v>
      </c>
      <c r="V47" s="65">
        <f t="shared" si="29"/>
        <v>5342.3</v>
      </c>
      <c r="W47" s="65">
        <f t="shared" si="29"/>
        <v>5812.2</v>
      </c>
      <c r="X47" s="65">
        <f t="shared" si="29"/>
        <v>5703</v>
      </c>
      <c r="Y47" s="65">
        <f t="shared" si="29"/>
        <v>5091.5</v>
      </c>
      <c r="Z47" s="65">
        <f>SUM(Z48:Z48)</f>
        <v>56115.8</v>
      </c>
      <c r="AA47" s="66">
        <f t="shared" si="1"/>
        <v>1847.2000000000044</v>
      </c>
      <c r="AB47" s="66">
        <f t="shared" si="27"/>
        <v>3.4038099379751907</v>
      </c>
      <c r="AC47" s="20"/>
    </row>
    <row r="48" spans="2:33" ht="15.95" customHeight="1" x14ac:dyDescent="0.2">
      <c r="B48" s="40" t="s">
        <v>60</v>
      </c>
      <c r="C48" s="28">
        <v>4321.2</v>
      </c>
      <c r="D48" s="28">
        <v>3844.4</v>
      </c>
      <c r="E48" s="28">
        <v>4222.8999999999996</v>
      </c>
      <c r="F48" s="28">
        <v>4632.6000000000004</v>
      </c>
      <c r="G48" s="28">
        <v>4872.3</v>
      </c>
      <c r="H48" s="28">
        <v>4775.2</v>
      </c>
      <c r="I48" s="28">
        <v>5439.5</v>
      </c>
      <c r="J48" s="28">
        <v>5150.5</v>
      </c>
      <c r="K48" s="28">
        <v>5637.5</v>
      </c>
      <c r="L48" s="28">
        <v>5823.7</v>
      </c>
      <c r="M48" s="28">
        <v>5548.8</v>
      </c>
      <c r="N48" s="28">
        <f>SUM(C48:M48)</f>
        <v>54268.6</v>
      </c>
      <c r="O48" s="28">
        <v>4516.1000000000004</v>
      </c>
      <c r="P48" s="28">
        <v>4532.1000000000004</v>
      </c>
      <c r="Q48" s="28">
        <v>4975.8</v>
      </c>
      <c r="R48" s="28">
        <v>4976.8</v>
      </c>
      <c r="S48" s="28">
        <v>4858.1000000000004</v>
      </c>
      <c r="T48" s="28">
        <v>4709.8999999999996</v>
      </c>
      <c r="U48" s="27">
        <v>5598</v>
      </c>
      <c r="V48" s="27">
        <v>5342.3</v>
      </c>
      <c r="W48" s="28">
        <v>5812.2</v>
      </c>
      <c r="X48" s="28">
        <v>5703</v>
      </c>
      <c r="Y48" s="28">
        <v>5091.5</v>
      </c>
      <c r="Z48" s="55">
        <f>SUM(O48:Y48)</f>
        <v>56115.8</v>
      </c>
      <c r="AA48" s="49">
        <f t="shared" si="1"/>
        <v>1847.2000000000044</v>
      </c>
      <c r="AB48" s="49">
        <f t="shared" si="27"/>
        <v>3.4038099379751907</v>
      </c>
      <c r="AC48" s="20"/>
    </row>
    <row r="49" spans="2:33" ht="15.95" customHeight="1" x14ac:dyDescent="0.2">
      <c r="B49" s="64" t="s">
        <v>61</v>
      </c>
      <c r="C49" s="65">
        <f t="shared" ref="C49:M49" si="30">SUM(C50:C52)</f>
        <v>1046.9000000000001</v>
      </c>
      <c r="D49" s="65">
        <f t="shared" si="30"/>
        <v>970.5</v>
      </c>
      <c r="E49" s="65">
        <f t="shared" si="30"/>
        <v>991.3</v>
      </c>
      <c r="F49" s="65">
        <f t="shared" si="30"/>
        <v>1084.5</v>
      </c>
      <c r="G49" s="65">
        <f t="shared" si="30"/>
        <v>852.80000000000007</v>
      </c>
      <c r="H49" s="65">
        <f t="shared" si="30"/>
        <v>865.9</v>
      </c>
      <c r="I49" s="65">
        <f t="shared" si="30"/>
        <v>950.1</v>
      </c>
      <c r="J49" s="65">
        <f t="shared" si="30"/>
        <v>993.80000000000007</v>
      </c>
      <c r="K49" s="65">
        <f t="shared" si="30"/>
        <v>849.69999999999993</v>
      </c>
      <c r="L49" s="65">
        <f t="shared" si="30"/>
        <v>673</v>
      </c>
      <c r="M49" s="65">
        <f t="shared" si="30"/>
        <v>735.9</v>
      </c>
      <c r="N49" s="65">
        <f>SUM(N50:N52)</f>
        <v>10014.4</v>
      </c>
      <c r="O49" s="65">
        <f t="shared" ref="O49:Y49" si="31">SUM(O50:O52)</f>
        <v>1050.5</v>
      </c>
      <c r="P49" s="65">
        <f t="shared" si="31"/>
        <v>997.4</v>
      </c>
      <c r="Q49" s="65">
        <f t="shared" si="31"/>
        <v>1016</v>
      </c>
      <c r="R49" s="65">
        <f t="shared" si="31"/>
        <v>1019.6</v>
      </c>
      <c r="S49" s="65">
        <f t="shared" si="31"/>
        <v>880.1</v>
      </c>
      <c r="T49" s="65">
        <f t="shared" si="31"/>
        <v>849.30000000000007</v>
      </c>
      <c r="U49" s="65">
        <f t="shared" si="31"/>
        <v>967.40000000000009</v>
      </c>
      <c r="V49" s="65">
        <f t="shared" si="31"/>
        <v>1103.7999999999997</v>
      </c>
      <c r="W49" s="65">
        <f t="shared" si="31"/>
        <v>923.30000000000007</v>
      </c>
      <c r="X49" s="65">
        <f t="shared" si="31"/>
        <v>736.7</v>
      </c>
      <c r="Y49" s="65">
        <f t="shared" si="31"/>
        <v>826.09999999999991</v>
      </c>
      <c r="Z49" s="65">
        <f>SUM(Z50:Z52)</f>
        <v>10370.199999999999</v>
      </c>
      <c r="AA49" s="66">
        <f t="shared" si="1"/>
        <v>355.79999999999927</v>
      </c>
      <c r="AB49" s="66">
        <f t="shared" si="27"/>
        <v>3.5528838472599382</v>
      </c>
      <c r="AC49" s="20"/>
    </row>
    <row r="50" spans="2:33" ht="15.95" customHeight="1" x14ac:dyDescent="0.2">
      <c r="B50" s="40" t="s">
        <v>62</v>
      </c>
      <c r="C50" s="28">
        <v>1030.7</v>
      </c>
      <c r="D50" s="28">
        <v>955.3</v>
      </c>
      <c r="E50" s="28">
        <v>976.9</v>
      </c>
      <c r="F50" s="28">
        <v>1064.7</v>
      </c>
      <c r="G50" s="28">
        <v>835.7</v>
      </c>
      <c r="H50" s="28">
        <v>848.5</v>
      </c>
      <c r="I50" s="28">
        <v>931.6</v>
      </c>
      <c r="J50" s="28">
        <v>979.2</v>
      </c>
      <c r="K50" s="28">
        <v>833.4</v>
      </c>
      <c r="L50" s="28">
        <v>655.7</v>
      </c>
      <c r="M50" s="28">
        <v>721.3</v>
      </c>
      <c r="N50" s="28">
        <f>SUM(C50:M50)</f>
        <v>9833</v>
      </c>
      <c r="O50" s="28">
        <v>1031.5</v>
      </c>
      <c r="P50" s="28">
        <v>980.4</v>
      </c>
      <c r="Q50" s="28">
        <v>995.8</v>
      </c>
      <c r="R50" s="28">
        <v>1002.7</v>
      </c>
      <c r="S50" s="28">
        <v>863.8</v>
      </c>
      <c r="T50" s="28">
        <v>828.7</v>
      </c>
      <c r="U50" s="28">
        <v>946.7</v>
      </c>
      <c r="V50" s="28">
        <v>1086.0999999999999</v>
      </c>
      <c r="W50" s="28">
        <v>903.6</v>
      </c>
      <c r="X50" s="28">
        <v>715.9</v>
      </c>
      <c r="Y50" s="28">
        <v>807.3</v>
      </c>
      <c r="Z50" s="29">
        <f t="shared" ref="Z50:Z55" si="32">SUM(O50:Y50)</f>
        <v>10162.499999999998</v>
      </c>
      <c r="AA50" s="49">
        <f t="shared" si="1"/>
        <v>329.49999999999818</v>
      </c>
      <c r="AB50" s="49">
        <f t="shared" si="27"/>
        <v>3.3509610495270841</v>
      </c>
      <c r="AC50" s="20"/>
    </row>
    <row r="51" spans="2:33" ht="15.95" customHeight="1" x14ac:dyDescent="0.2">
      <c r="B51" s="40" t="s">
        <v>63</v>
      </c>
      <c r="C51" s="28">
        <v>14.8</v>
      </c>
      <c r="D51" s="28">
        <v>13.6</v>
      </c>
      <c r="E51" s="28">
        <v>13.4</v>
      </c>
      <c r="F51" s="28">
        <v>16.600000000000001</v>
      </c>
      <c r="G51" s="28">
        <v>14.7</v>
      </c>
      <c r="H51" s="28">
        <v>15.6</v>
      </c>
      <c r="I51" s="28">
        <v>17.100000000000001</v>
      </c>
      <c r="J51" s="28">
        <v>13</v>
      </c>
      <c r="K51" s="28">
        <v>15</v>
      </c>
      <c r="L51" s="28">
        <v>15.4</v>
      </c>
      <c r="M51" s="28">
        <v>13.1</v>
      </c>
      <c r="N51" s="28">
        <f t="shared" ref="N51:N52" si="33">SUM(C51:M51)</f>
        <v>162.29999999999998</v>
      </c>
      <c r="O51" s="27">
        <v>15.5</v>
      </c>
      <c r="P51" s="28">
        <v>14.5</v>
      </c>
      <c r="Q51" s="28">
        <v>17.2</v>
      </c>
      <c r="R51" s="28">
        <v>14.1</v>
      </c>
      <c r="S51" s="28">
        <v>13.6</v>
      </c>
      <c r="T51" s="28">
        <v>18</v>
      </c>
      <c r="U51" s="28">
        <v>18.2</v>
      </c>
      <c r="V51" s="28">
        <v>15.1</v>
      </c>
      <c r="W51" s="28">
        <v>16.5</v>
      </c>
      <c r="X51" s="28">
        <v>17.7</v>
      </c>
      <c r="Y51" s="28">
        <v>15.8</v>
      </c>
      <c r="Z51" s="29">
        <f t="shared" si="32"/>
        <v>176.2</v>
      </c>
      <c r="AA51" s="49">
        <f t="shared" si="1"/>
        <v>13.900000000000006</v>
      </c>
      <c r="AB51" s="49">
        <f t="shared" si="27"/>
        <v>8.5643869377695658</v>
      </c>
      <c r="AC51" s="20"/>
    </row>
    <row r="52" spans="2:33" ht="15.95" customHeight="1" x14ac:dyDescent="0.2">
      <c r="B52" s="40" t="s">
        <v>36</v>
      </c>
      <c r="C52" s="28">
        <v>1.4</v>
      </c>
      <c r="D52" s="28">
        <v>1.6</v>
      </c>
      <c r="E52" s="28">
        <v>1</v>
      </c>
      <c r="F52" s="28">
        <v>3.2</v>
      </c>
      <c r="G52" s="28">
        <v>2.4</v>
      </c>
      <c r="H52" s="28">
        <v>1.8</v>
      </c>
      <c r="I52" s="28">
        <v>1.4</v>
      </c>
      <c r="J52" s="28">
        <v>1.6</v>
      </c>
      <c r="K52" s="28">
        <v>1.3</v>
      </c>
      <c r="L52" s="28">
        <v>1.9</v>
      </c>
      <c r="M52" s="28">
        <v>1.5</v>
      </c>
      <c r="N52" s="28">
        <f t="shared" si="33"/>
        <v>19.100000000000001</v>
      </c>
      <c r="O52" s="28">
        <v>3.5</v>
      </c>
      <c r="P52" s="28">
        <v>2.5</v>
      </c>
      <c r="Q52" s="28">
        <v>3</v>
      </c>
      <c r="R52" s="28">
        <v>2.8</v>
      </c>
      <c r="S52" s="28">
        <v>2.7</v>
      </c>
      <c r="T52" s="28">
        <v>2.6</v>
      </c>
      <c r="U52" s="28">
        <v>2.5</v>
      </c>
      <c r="V52" s="28">
        <v>2.6</v>
      </c>
      <c r="W52" s="28">
        <v>3.2</v>
      </c>
      <c r="X52" s="28">
        <v>3.1</v>
      </c>
      <c r="Y52" s="28">
        <v>3</v>
      </c>
      <c r="Z52" s="29">
        <f t="shared" si="32"/>
        <v>31.500000000000004</v>
      </c>
      <c r="AA52" s="49">
        <f t="shared" si="1"/>
        <v>12.400000000000002</v>
      </c>
      <c r="AB52" s="49">
        <f t="shared" si="27"/>
        <v>64.921465968586389</v>
      </c>
      <c r="AC52" s="20"/>
    </row>
    <row r="53" spans="2:33" ht="15.95" customHeight="1" x14ac:dyDescent="0.2">
      <c r="B53" s="23" t="s">
        <v>64</v>
      </c>
      <c r="C53" s="18">
        <v>126.9</v>
      </c>
      <c r="D53" s="18">
        <v>146.69999999999999</v>
      </c>
      <c r="E53" s="18">
        <v>132.6</v>
      </c>
      <c r="F53" s="18">
        <v>136.80000000000001</v>
      </c>
      <c r="G53" s="18">
        <v>134.4</v>
      </c>
      <c r="H53" s="18">
        <v>129.1</v>
      </c>
      <c r="I53" s="18">
        <v>149.1</v>
      </c>
      <c r="J53" s="18">
        <v>124</v>
      </c>
      <c r="K53" s="18">
        <v>112.5</v>
      </c>
      <c r="L53" s="18">
        <v>148.80000000000001</v>
      </c>
      <c r="M53" s="18">
        <v>128.30000000000001</v>
      </c>
      <c r="N53" s="18">
        <f>SUM(C53:M53)</f>
        <v>1469.1999999999998</v>
      </c>
      <c r="O53" s="18">
        <v>128.80000000000001</v>
      </c>
      <c r="P53" s="18">
        <v>132.5</v>
      </c>
      <c r="Q53" s="18">
        <v>135.80000000000001</v>
      </c>
      <c r="R53" s="18">
        <v>123.6</v>
      </c>
      <c r="S53" s="18">
        <v>128.6</v>
      </c>
      <c r="T53" s="18">
        <v>117.8</v>
      </c>
      <c r="U53" s="18">
        <v>140.69999999999999</v>
      </c>
      <c r="V53" s="18">
        <v>127.3</v>
      </c>
      <c r="W53" s="18">
        <v>128.9</v>
      </c>
      <c r="X53" s="38">
        <v>131.5</v>
      </c>
      <c r="Y53" s="38">
        <v>129</v>
      </c>
      <c r="Z53" s="24">
        <f t="shared" si="32"/>
        <v>1424.5</v>
      </c>
      <c r="AA53" s="19">
        <f t="shared" si="1"/>
        <v>-44.699999999999818</v>
      </c>
      <c r="AB53" s="19">
        <f t="shared" si="27"/>
        <v>-3.0424720936563996</v>
      </c>
      <c r="AC53" s="20"/>
    </row>
    <row r="54" spans="2:33" ht="15.95" customHeight="1" x14ac:dyDescent="0.2">
      <c r="B54" s="23" t="s">
        <v>65</v>
      </c>
      <c r="C54" s="18">
        <v>0.2</v>
      </c>
      <c r="D54" s="18">
        <v>0.3</v>
      </c>
      <c r="E54" s="18">
        <v>0.4</v>
      </c>
      <c r="F54" s="18">
        <v>0.2</v>
      </c>
      <c r="G54" s="38">
        <v>0.5</v>
      </c>
      <c r="H54" s="18">
        <v>0.2</v>
      </c>
      <c r="I54" s="18">
        <v>0.2</v>
      </c>
      <c r="J54" s="18">
        <v>0.1</v>
      </c>
      <c r="K54" s="18">
        <v>0.1</v>
      </c>
      <c r="L54" s="18">
        <v>0.3</v>
      </c>
      <c r="M54" s="18">
        <v>0.1</v>
      </c>
      <c r="N54" s="18">
        <f>SUM(C54:M54)</f>
        <v>2.6</v>
      </c>
      <c r="O54" s="18">
        <v>0.1</v>
      </c>
      <c r="P54" s="18">
        <v>1.9</v>
      </c>
      <c r="Q54" s="18">
        <v>0.3</v>
      </c>
      <c r="R54" s="18">
        <v>1.2</v>
      </c>
      <c r="S54" s="18">
        <v>0.2</v>
      </c>
      <c r="T54" s="18">
        <v>0.4</v>
      </c>
      <c r="U54" s="18">
        <v>0.4</v>
      </c>
      <c r="V54" s="18">
        <v>0.2</v>
      </c>
      <c r="W54" s="18">
        <v>0.3</v>
      </c>
      <c r="X54" s="18">
        <v>0.5</v>
      </c>
      <c r="Y54" s="18">
        <v>0.3</v>
      </c>
      <c r="Z54" s="24">
        <f t="shared" si="32"/>
        <v>5.8000000000000007</v>
      </c>
      <c r="AA54" s="19">
        <f t="shared" si="1"/>
        <v>3.2000000000000006</v>
      </c>
      <c r="AB54" s="19">
        <f t="shared" si="27"/>
        <v>123.07692307692311</v>
      </c>
      <c r="AC54" s="20"/>
    </row>
    <row r="55" spans="2:33" ht="15.95" customHeight="1" x14ac:dyDescent="0.2">
      <c r="B55" s="23" t="s">
        <v>66</v>
      </c>
      <c r="C55" s="38">
        <v>323.2</v>
      </c>
      <c r="D55" s="38">
        <v>308</v>
      </c>
      <c r="E55" s="38">
        <v>1067.5</v>
      </c>
      <c r="F55" s="38">
        <v>1180.4000000000001</v>
      </c>
      <c r="G55" s="38">
        <v>765</v>
      </c>
      <c r="H55" s="38">
        <v>303</v>
      </c>
      <c r="I55" s="38">
        <v>616.79999999999995</v>
      </c>
      <c r="J55" s="38">
        <v>883.9</v>
      </c>
      <c r="K55" s="38">
        <v>309.8</v>
      </c>
      <c r="L55" s="38">
        <v>568.6</v>
      </c>
      <c r="M55" s="38">
        <v>551.1</v>
      </c>
      <c r="N55" s="18">
        <f>SUM(C55:M55)</f>
        <v>6877.3000000000011</v>
      </c>
      <c r="O55" s="38">
        <v>313.60000000000002</v>
      </c>
      <c r="P55" s="38">
        <v>352.4</v>
      </c>
      <c r="Q55" s="38">
        <v>988.2</v>
      </c>
      <c r="R55" s="38">
        <v>329.6</v>
      </c>
      <c r="S55" s="38">
        <v>328.5</v>
      </c>
      <c r="T55" s="38">
        <v>1196.0999999999999</v>
      </c>
      <c r="U55" s="18">
        <v>381.9</v>
      </c>
      <c r="V55" s="18">
        <v>331</v>
      </c>
      <c r="W55" s="18">
        <v>663.2</v>
      </c>
      <c r="X55" s="18">
        <v>817.4</v>
      </c>
      <c r="Y55" s="18">
        <v>612.29999999999995</v>
      </c>
      <c r="Z55" s="24">
        <f t="shared" si="32"/>
        <v>6314.2</v>
      </c>
      <c r="AA55" s="19">
        <f t="shared" si="1"/>
        <v>-563.10000000000127</v>
      </c>
      <c r="AB55" s="19">
        <f t="shared" si="27"/>
        <v>-8.1878062611780962</v>
      </c>
      <c r="AC55" s="20"/>
    </row>
    <row r="56" spans="2:33" ht="19.5" customHeight="1" x14ac:dyDescent="0.2">
      <c r="B56" s="23" t="s">
        <v>67</v>
      </c>
      <c r="C56" s="18">
        <f t="shared" ref="C56:Y56" si="34">+C57</f>
        <v>17348</v>
      </c>
      <c r="D56" s="18">
        <f t="shared" si="34"/>
        <v>0.2</v>
      </c>
      <c r="E56" s="18">
        <f t="shared" si="34"/>
        <v>14.4</v>
      </c>
      <c r="F56" s="18">
        <f t="shared" si="34"/>
        <v>0</v>
      </c>
      <c r="G56" s="18">
        <f t="shared" si="34"/>
        <v>0</v>
      </c>
      <c r="H56" s="18">
        <f t="shared" si="34"/>
        <v>1086.2</v>
      </c>
      <c r="I56" s="18">
        <f t="shared" si="34"/>
        <v>27939.9</v>
      </c>
      <c r="J56" s="18">
        <f t="shared" si="34"/>
        <v>500</v>
      </c>
      <c r="K56" s="18">
        <f t="shared" si="34"/>
        <v>3750</v>
      </c>
      <c r="L56" s="18">
        <f t="shared" si="34"/>
        <v>2250</v>
      </c>
      <c r="M56" s="18">
        <f t="shared" si="34"/>
        <v>250</v>
      </c>
      <c r="N56" s="18">
        <f>+N57</f>
        <v>53138.7</v>
      </c>
      <c r="O56" s="18">
        <f t="shared" si="34"/>
        <v>0.9</v>
      </c>
      <c r="P56" s="18">
        <f t="shared" si="34"/>
        <v>0</v>
      </c>
      <c r="Q56" s="18">
        <f t="shared" si="34"/>
        <v>0</v>
      </c>
      <c r="R56" s="18">
        <f t="shared" si="34"/>
        <v>1</v>
      </c>
      <c r="S56" s="18">
        <f t="shared" si="34"/>
        <v>0</v>
      </c>
      <c r="T56" s="18">
        <f t="shared" si="34"/>
        <v>1.7</v>
      </c>
      <c r="U56" s="18">
        <f t="shared" si="34"/>
        <v>6</v>
      </c>
      <c r="V56" s="18">
        <f t="shared" si="34"/>
        <v>0</v>
      </c>
      <c r="W56" s="18">
        <f t="shared" si="34"/>
        <v>0</v>
      </c>
      <c r="X56" s="18">
        <f t="shared" si="34"/>
        <v>0</v>
      </c>
      <c r="Y56" s="18">
        <f t="shared" si="34"/>
        <v>1185</v>
      </c>
      <c r="Z56" s="24">
        <f>+Z57</f>
        <v>1194.5999999999999</v>
      </c>
      <c r="AA56" s="19">
        <f t="shared" si="1"/>
        <v>-51944.1</v>
      </c>
      <c r="AB56" s="19">
        <f t="shared" si="27"/>
        <v>-97.751920916394269</v>
      </c>
      <c r="AC56" s="20"/>
    </row>
    <row r="57" spans="2:33" s="68" customFormat="1" x14ac:dyDescent="0.2">
      <c r="B57" s="67" t="s">
        <v>68</v>
      </c>
      <c r="C57" s="18">
        <f t="shared" ref="C57:Y57" si="35">SUM(C58:C61)</f>
        <v>17348</v>
      </c>
      <c r="D57" s="18">
        <f t="shared" si="35"/>
        <v>0.2</v>
      </c>
      <c r="E57" s="18">
        <f t="shared" si="35"/>
        <v>14.4</v>
      </c>
      <c r="F57" s="18">
        <f t="shared" si="35"/>
        <v>0</v>
      </c>
      <c r="G57" s="18">
        <f t="shared" si="35"/>
        <v>0</v>
      </c>
      <c r="H57" s="18">
        <f t="shared" si="35"/>
        <v>1086.2</v>
      </c>
      <c r="I57" s="18">
        <f t="shared" si="35"/>
        <v>27939.9</v>
      </c>
      <c r="J57" s="18">
        <f t="shared" si="35"/>
        <v>500</v>
      </c>
      <c r="K57" s="18">
        <f t="shared" si="35"/>
        <v>3750</v>
      </c>
      <c r="L57" s="18">
        <f t="shared" si="35"/>
        <v>2250</v>
      </c>
      <c r="M57" s="18">
        <f t="shared" si="35"/>
        <v>250</v>
      </c>
      <c r="N57" s="18">
        <f t="shared" si="35"/>
        <v>53138.7</v>
      </c>
      <c r="O57" s="18">
        <f t="shared" si="35"/>
        <v>0.9</v>
      </c>
      <c r="P57" s="18">
        <f t="shared" si="35"/>
        <v>0</v>
      </c>
      <c r="Q57" s="18">
        <f t="shared" si="35"/>
        <v>0</v>
      </c>
      <c r="R57" s="18">
        <f t="shared" si="35"/>
        <v>1</v>
      </c>
      <c r="S57" s="18">
        <f t="shared" si="35"/>
        <v>0</v>
      </c>
      <c r="T57" s="18">
        <f t="shared" si="35"/>
        <v>1.7</v>
      </c>
      <c r="U57" s="18">
        <f t="shared" si="35"/>
        <v>6</v>
      </c>
      <c r="V57" s="18">
        <f t="shared" si="35"/>
        <v>0</v>
      </c>
      <c r="W57" s="18">
        <f t="shared" si="35"/>
        <v>0</v>
      </c>
      <c r="X57" s="18">
        <f t="shared" si="35"/>
        <v>0</v>
      </c>
      <c r="Y57" s="18">
        <f t="shared" si="35"/>
        <v>1185</v>
      </c>
      <c r="Z57" s="18">
        <f>SUM(Z58:Z61)</f>
        <v>1194.5999999999999</v>
      </c>
      <c r="AA57" s="19">
        <f t="shared" si="1"/>
        <v>-51944.1</v>
      </c>
      <c r="AB57" s="19">
        <f t="shared" si="27"/>
        <v>-97.751920916394269</v>
      </c>
      <c r="AC57" s="20"/>
    </row>
    <row r="58" spans="2:33" s="70" customFormat="1" x14ac:dyDescent="0.2">
      <c r="B58" s="69" t="s">
        <v>69</v>
      </c>
      <c r="C58" s="27">
        <v>0</v>
      </c>
      <c r="D58" s="27">
        <v>0</v>
      </c>
      <c r="E58" s="27">
        <v>14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8">
        <f>SUM(C58:M58)</f>
        <v>14</v>
      </c>
      <c r="O58" s="27">
        <v>0.9</v>
      </c>
      <c r="P58" s="27">
        <v>0</v>
      </c>
      <c r="Q58" s="27">
        <v>0</v>
      </c>
      <c r="R58" s="27">
        <v>1</v>
      </c>
      <c r="S58" s="27">
        <v>0</v>
      </c>
      <c r="T58" s="27">
        <v>1.7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9">
        <f>SUM(O58:Y58)</f>
        <v>3.5999999999999996</v>
      </c>
      <c r="AA58" s="30">
        <f t="shared" si="1"/>
        <v>-10.4</v>
      </c>
      <c r="AB58" s="28">
        <f t="shared" si="27"/>
        <v>-74.285714285714292</v>
      </c>
      <c r="AC58" s="20"/>
    </row>
    <row r="59" spans="2:33" s="70" customFormat="1" x14ac:dyDescent="0.2">
      <c r="B59" s="71" t="s">
        <v>70</v>
      </c>
      <c r="C59" s="27">
        <v>17348</v>
      </c>
      <c r="D59" s="27">
        <v>0</v>
      </c>
      <c r="E59" s="27">
        <v>0.3</v>
      </c>
      <c r="F59" s="27">
        <v>0</v>
      </c>
      <c r="G59" s="27">
        <v>0</v>
      </c>
      <c r="H59" s="27">
        <v>0</v>
      </c>
      <c r="I59" s="27">
        <v>27939.9</v>
      </c>
      <c r="J59" s="27">
        <v>500</v>
      </c>
      <c r="K59" s="27">
        <v>250</v>
      </c>
      <c r="L59" s="27">
        <v>250</v>
      </c>
      <c r="M59" s="27">
        <v>250</v>
      </c>
      <c r="N59" s="28">
        <f>SUM(C59:M59)</f>
        <v>46538.2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6</v>
      </c>
      <c r="V59" s="27">
        <v>0</v>
      </c>
      <c r="W59" s="27">
        <v>0</v>
      </c>
      <c r="X59" s="27">
        <v>0</v>
      </c>
      <c r="Y59" s="27">
        <v>750</v>
      </c>
      <c r="Z59" s="29">
        <f>SUM(O59:Y59)</f>
        <v>756</v>
      </c>
      <c r="AA59" s="30">
        <f t="shared" si="1"/>
        <v>-45782.2</v>
      </c>
      <c r="AB59" s="28">
        <f t="shared" si="27"/>
        <v>-98.375528060818851</v>
      </c>
      <c r="AC59" s="20"/>
    </row>
    <row r="60" spans="2:33" s="70" customFormat="1" x14ac:dyDescent="0.2">
      <c r="B60" s="69" t="s">
        <v>71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1086.2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8">
        <f>SUM(C60:M60)</f>
        <v>1086.2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8">
        <v>0</v>
      </c>
      <c r="V60" s="28">
        <v>0</v>
      </c>
      <c r="W60" s="28">
        <v>0</v>
      </c>
      <c r="X60" s="27">
        <v>0</v>
      </c>
      <c r="Y60" s="27">
        <v>395</v>
      </c>
      <c r="Z60" s="29">
        <f>SUM(O60:Y60)</f>
        <v>395</v>
      </c>
      <c r="AA60" s="72">
        <f t="shared" si="1"/>
        <v>-691.2</v>
      </c>
      <c r="AB60" s="73">
        <v>0</v>
      </c>
      <c r="AC60" s="20"/>
    </row>
    <row r="61" spans="2:33" s="70" customFormat="1" ht="13.5" customHeight="1" x14ac:dyDescent="0.2">
      <c r="B61" s="71" t="s">
        <v>36</v>
      </c>
      <c r="C61" s="27">
        <v>0</v>
      </c>
      <c r="D61" s="27">
        <v>0.2</v>
      </c>
      <c r="E61" s="27">
        <v>0.1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3500</v>
      </c>
      <c r="L61" s="27">
        <v>2000</v>
      </c>
      <c r="M61" s="27">
        <v>0</v>
      </c>
      <c r="N61" s="28">
        <f>SUM(C61:M61)</f>
        <v>5500.3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40</v>
      </c>
      <c r="Z61" s="29">
        <f>SUM(O61:Y61)</f>
        <v>40</v>
      </c>
      <c r="AA61" s="30">
        <f t="shared" si="1"/>
        <v>-5460.3</v>
      </c>
      <c r="AB61" s="28">
        <f t="shared" ref="AB61:AB80" si="36">+AA61/N61*100</f>
        <v>-99.27276693998509</v>
      </c>
      <c r="AC61" s="20"/>
    </row>
    <row r="62" spans="2:33" ht="15.95" customHeight="1" x14ac:dyDescent="0.2">
      <c r="B62" s="74" t="s">
        <v>72</v>
      </c>
      <c r="C62" s="18">
        <f t="shared" ref="C62:Z62" si="37">+C63+C74+C78</f>
        <v>3990.1</v>
      </c>
      <c r="D62" s="18">
        <f t="shared" si="37"/>
        <v>3853.3</v>
      </c>
      <c r="E62" s="18">
        <f t="shared" si="37"/>
        <v>2811.8</v>
      </c>
      <c r="F62" s="18">
        <f t="shared" si="37"/>
        <v>3527.7999999999997</v>
      </c>
      <c r="G62" s="18">
        <f t="shared" si="37"/>
        <v>3332.6</v>
      </c>
      <c r="H62" s="18">
        <f t="shared" si="37"/>
        <v>2551.4</v>
      </c>
      <c r="I62" s="18">
        <f t="shared" si="37"/>
        <v>3294.2999999999997</v>
      </c>
      <c r="J62" s="18">
        <f t="shared" si="37"/>
        <v>4145.5000000000009</v>
      </c>
      <c r="K62" s="18">
        <f t="shared" si="37"/>
        <v>3097.5</v>
      </c>
      <c r="L62" s="18">
        <f t="shared" si="37"/>
        <v>3254.8</v>
      </c>
      <c r="M62" s="18">
        <f t="shared" si="37"/>
        <v>3408.6</v>
      </c>
      <c r="N62" s="18">
        <f>+N63+N74+N78</f>
        <v>37267.699999999997</v>
      </c>
      <c r="O62" s="18">
        <f t="shared" si="37"/>
        <v>3197.5</v>
      </c>
      <c r="P62" s="18">
        <f t="shared" si="37"/>
        <v>3117.6</v>
      </c>
      <c r="Q62" s="18">
        <f t="shared" si="37"/>
        <v>3119.2</v>
      </c>
      <c r="R62" s="18">
        <f t="shared" si="37"/>
        <v>3151.5</v>
      </c>
      <c r="S62" s="18">
        <f t="shared" si="37"/>
        <v>4170.9000000000005</v>
      </c>
      <c r="T62" s="18">
        <f t="shared" si="37"/>
        <v>3849.4000000000005</v>
      </c>
      <c r="U62" s="18">
        <f t="shared" si="37"/>
        <v>3752.7</v>
      </c>
      <c r="V62" s="18">
        <f t="shared" si="37"/>
        <v>4385.5999999999995</v>
      </c>
      <c r="W62" s="18">
        <f t="shared" si="37"/>
        <v>3720.7999999999997</v>
      </c>
      <c r="X62" s="18">
        <f t="shared" si="37"/>
        <v>3631.1000000000004</v>
      </c>
      <c r="Y62" s="18">
        <f t="shared" si="37"/>
        <v>3219.4000000000005</v>
      </c>
      <c r="Z62" s="18">
        <f t="shared" si="37"/>
        <v>39315.700000000004</v>
      </c>
      <c r="AA62" s="19">
        <f t="shared" si="1"/>
        <v>2048.0000000000073</v>
      </c>
      <c r="AB62" s="18">
        <f t="shared" si="36"/>
        <v>5.4953753518462563</v>
      </c>
      <c r="AC62" s="21"/>
      <c r="AD62" s="21"/>
      <c r="AE62" s="21"/>
      <c r="AF62" s="21"/>
      <c r="AG62" s="21"/>
    </row>
    <row r="63" spans="2:33" ht="15.95" customHeight="1" x14ac:dyDescent="0.2">
      <c r="B63" s="67" t="s">
        <v>73</v>
      </c>
      <c r="C63" s="18">
        <f t="shared" ref="C63:M63" si="38">+C64+C70</f>
        <v>3201.4</v>
      </c>
      <c r="D63" s="18">
        <f t="shared" si="38"/>
        <v>3081.6</v>
      </c>
      <c r="E63" s="18">
        <f t="shared" si="38"/>
        <v>2077.5</v>
      </c>
      <c r="F63" s="18">
        <f t="shared" si="38"/>
        <v>2769.5</v>
      </c>
      <c r="G63" s="18">
        <f t="shared" si="38"/>
        <v>2604.7999999999997</v>
      </c>
      <c r="H63" s="18">
        <f t="shared" si="38"/>
        <v>1916.1</v>
      </c>
      <c r="I63" s="18">
        <f t="shared" si="38"/>
        <v>2539.2999999999997</v>
      </c>
      <c r="J63" s="18">
        <f t="shared" si="38"/>
        <v>3448.7000000000003</v>
      </c>
      <c r="K63" s="18">
        <f t="shared" si="38"/>
        <v>2498.1</v>
      </c>
      <c r="L63" s="18">
        <f t="shared" si="38"/>
        <v>2657.1</v>
      </c>
      <c r="M63" s="18">
        <f t="shared" si="38"/>
        <v>2773.4</v>
      </c>
      <c r="N63" s="18">
        <f>+N64+N70</f>
        <v>29567.499999999996</v>
      </c>
      <c r="O63" s="18">
        <f t="shared" ref="O63:Z63" si="39">+O64+O70</f>
        <v>2509.7000000000003</v>
      </c>
      <c r="P63" s="18">
        <f t="shared" si="39"/>
        <v>2370.9</v>
      </c>
      <c r="Q63" s="18">
        <f t="shared" si="39"/>
        <v>2346.6</v>
      </c>
      <c r="R63" s="18">
        <f t="shared" si="39"/>
        <v>2322.7000000000003</v>
      </c>
      <c r="S63" s="18">
        <f t="shared" si="39"/>
        <v>3467.1000000000004</v>
      </c>
      <c r="T63" s="18">
        <f t="shared" si="39"/>
        <v>3165.8</v>
      </c>
      <c r="U63" s="18">
        <f t="shared" si="39"/>
        <v>3039.2</v>
      </c>
      <c r="V63" s="18">
        <f t="shared" si="39"/>
        <v>3714.9999999999995</v>
      </c>
      <c r="W63" s="18">
        <f t="shared" si="39"/>
        <v>3146.2</v>
      </c>
      <c r="X63" s="18">
        <f t="shared" si="39"/>
        <v>2841.0000000000005</v>
      </c>
      <c r="Y63" s="18">
        <f t="shared" si="39"/>
        <v>2326.7000000000003</v>
      </c>
      <c r="Z63" s="24">
        <f t="shared" si="39"/>
        <v>31250.900000000005</v>
      </c>
      <c r="AA63" s="19">
        <f t="shared" si="1"/>
        <v>1683.4000000000087</v>
      </c>
      <c r="AB63" s="18">
        <f t="shared" si="36"/>
        <v>5.6934133761731935</v>
      </c>
      <c r="AC63" s="20"/>
      <c r="AD63" s="20"/>
      <c r="AE63" s="20"/>
      <c r="AF63" s="20"/>
      <c r="AG63" s="20"/>
    </row>
    <row r="64" spans="2:33" ht="15.95" customHeight="1" x14ac:dyDescent="0.2">
      <c r="B64" s="39" t="s">
        <v>74</v>
      </c>
      <c r="C64" s="18">
        <f t="shared" ref="C64:Z64" si="40">+C65+C68+C69</f>
        <v>278.89999999999998</v>
      </c>
      <c r="D64" s="18">
        <f t="shared" si="40"/>
        <v>253.6</v>
      </c>
      <c r="E64" s="18">
        <f t="shared" si="40"/>
        <v>94.7</v>
      </c>
      <c r="F64" s="18">
        <f t="shared" si="40"/>
        <v>159.30000000000001</v>
      </c>
      <c r="G64" s="18">
        <f t="shared" si="40"/>
        <v>418.09999999999997</v>
      </c>
      <c r="H64" s="18">
        <f t="shared" si="40"/>
        <v>99.6</v>
      </c>
      <c r="I64" s="18">
        <f t="shared" si="40"/>
        <v>197.9</v>
      </c>
      <c r="J64" s="18">
        <f t="shared" si="40"/>
        <v>383.1</v>
      </c>
      <c r="K64" s="18">
        <f t="shared" si="40"/>
        <v>98.4</v>
      </c>
      <c r="L64" s="18">
        <f t="shared" si="40"/>
        <v>150.70000000000002</v>
      </c>
      <c r="M64" s="18">
        <f t="shared" si="40"/>
        <v>550.30000000000007</v>
      </c>
      <c r="N64" s="18">
        <f>+N65+N68+N69</f>
        <v>2684.5999999999995</v>
      </c>
      <c r="O64" s="18">
        <f t="shared" si="40"/>
        <v>130.80000000000001</v>
      </c>
      <c r="P64" s="18">
        <f t="shared" si="40"/>
        <v>261.60000000000002</v>
      </c>
      <c r="Q64" s="18">
        <f t="shared" si="40"/>
        <v>173.59999999999997</v>
      </c>
      <c r="R64" s="18">
        <f t="shared" si="40"/>
        <v>283.3</v>
      </c>
      <c r="S64" s="18">
        <f t="shared" si="40"/>
        <v>102.6</v>
      </c>
      <c r="T64" s="18">
        <f t="shared" si="40"/>
        <v>298.29999999999995</v>
      </c>
      <c r="U64" s="18">
        <f t="shared" si="40"/>
        <v>84.800000000000011</v>
      </c>
      <c r="V64" s="18">
        <f t="shared" si="40"/>
        <v>80.5</v>
      </c>
      <c r="W64" s="18">
        <f t="shared" si="40"/>
        <v>344.2</v>
      </c>
      <c r="X64" s="18">
        <f t="shared" si="40"/>
        <v>195.8</v>
      </c>
      <c r="Y64" s="18">
        <f t="shared" si="40"/>
        <v>78.899999999999991</v>
      </c>
      <c r="Z64" s="18">
        <f t="shared" si="40"/>
        <v>2034.4</v>
      </c>
      <c r="AA64" s="19">
        <f t="shared" si="1"/>
        <v>-650.19999999999936</v>
      </c>
      <c r="AB64" s="18">
        <f t="shared" si="36"/>
        <v>-24.219623035089008</v>
      </c>
      <c r="AC64" s="20"/>
      <c r="AD64" s="20"/>
      <c r="AE64" s="20"/>
      <c r="AF64" s="20"/>
      <c r="AG64" s="20"/>
    </row>
    <row r="65" spans="2:29" ht="15.95" customHeight="1" x14ac:dyDescent="0.2">
      <c r="B65" s="56" t="s">
        <v>75</v>
      </c>
      <c r="C65" s="18">
        <f t="shared" ref="C65:M65" si="41">+C66+C67</f>
        <v>76</v>
      </c>
      <c r="D65" s="18">
        <f t="shared" si="41"/>
        <v>115.1</v>
      </c>
      <c r="E65" s="18">
        <f t="shared" si="41"/>
        <v>86.2</v>
      </c>
      <c r="F65" s="18">
        <f t="shared" si="41"/>
        <v>111.6</v>
      </c>
      <c r="G65" s="18">
        <f t="shared" si="41"/>
        <v>99.3</v>
      </c>
      <c r="H65" s="18">
        <f t="shared" si="41"/>
        <v>88</v>
      </c>
      <c r="I65" s="18">
        <f t="shared" si="41"/>
        <v>86</v>
      </c>
      <c r="J65" s="18">
        <f t="shared" si="41"/>
        <v>147</v>
      </c>
      <c r="K65" s="18">
        <f t="shared" si="41"/>
        <v>96.4</v>
      </c>
      <c r="L65" s="18">
        <f t="shared" si="41"/>
        <v>133.30000000000001</v>
      </c>
      <c r="M65" s="18">
        <f t="shared" si="41"/>
        <v>108.7</v>
      </c>
      <c r="N65" s="18">
        <f>+N66+N67</f>
        <v>1147.5999999999999</v>
      </c>
      <c r="O65" s="18">
        <f t="shared" ref="O65:Z65" si="42">+O66+O67</f>
        <v>108.3</v>
      </c>
      <c r="P65" s="18">
        <f t="shared" si="42"/>
        <v>117.9</v>
      </c>
      <c r="Q65" s="18">
        <f t="shared" si="42"/>
        <v>93.6</v>
      </c>
      <c r="R65" s="18">
        <f t="shared" si="42"/>
        <v>88.1</v>
      </c>
      <c r="S65" s="18">
        <f t="shared" si="42"/>
        <v>101.6</v>
      </c>
      <c r="T65" s="18">
        <f t="shared" si="42"/>
        <v>86.6</v>
      </c>
      <c r="U65" s="18">
        <f t="shared" si="42"/>
        <v>82.100000000000009</v>
      </c>
      <c r="V65" s="18">
        <f t="shared" si="42"/>
        <v>79.599999999999994</v>
      </c>
      <c r="W65" s="18">
        <f t="shared" si="42"/>
        <v>88.1</v>
      </c>
      <c r="X65" s="18">
        <f t="shared" si="42"/>
        <v>110.4</v>
      </c>
      <c r="Y65" s="18">
        <f t="shared" si="42"/>
        <v>78.099999999999994</v>
      </c>
      <c r="Z65" s="18">
        <f t="shared" si="42"/>
        <v>1034.4000000000001</v>
      </c>
      <c r="AA65" s="19">
        <f t="shared" si="1"/>
        <v>-113.19999999999982</v>
      </c>
      <c r="AB65" s="18">
        <f t="shared" si="36"/>
        <v>-9.8640641338445292</v>
      </c>
      <c r="AC65" s="20"/>
    </row>
    <row r="66" spans="2:29" ht="15.95" customHeight="1" x14ac:dyDescent="0.2">
      <c r="B66" s="75" t="s">
        <v>76</v>
      </c>
      <c r="C66" s="28">
        <v>73.8</v>
      </c>
      <c r="D66" s="28">
        <v>86.6</v>
      </c>
      <c r="E66" s="28">
        <v>86.2</v>
      </c>
      <c r="F66" s="28">
        <v>90.8</v>
      </c>
      <c r="G66" s="28">
        <v>92.7</v>
      </c>
      <c r="H66" s="28">
        <v>80.599999999999994</v>
      </c>
      <c r="I66" s="28">
        <v>79.8</v>
      </c>
      <c r="J66" s="28">
        <v>94.3</v>
      </c>
      <c r="K66" s="28">
        <v>89.4</v>
      </c>
      <c r="L66" s="28">
        <v>105.5</v>
      </c>
      <c r="M66" s="28">
        <v>91.2</v>
      </c>
      <c r="N66" s="28">
        <f>SUM(C66:M66)</f>
        <v>970.89999999999986</v>
      </c>
      <c r="O66" s="28">
        <v>98.2</v>
      </c>
      <c r="P66" s="28">
        <v>81.400000000000006</v>
      </c>
      <c r="Q66" s="28">
        <v>83.6</v>
      </c>
      <c r="R66" s="28">
        <v>75.599999999999994</v>
      </c>
      <c r="S66" s="28">
        <v>82</v>
      </c>
      <c r="T66" s="28">
        <v>70.3</v>
      </c>
      <c r="U66" s="28">
        <v>73.900000000000006</v>
      </c>
      <c r="V66" s="28">
        <v>73.099999999999994</v>
      </c>
      <c r="W66" s="28">
        <v>76.099999999999994</v>
      </c>
      <c r="X66" s="28">
        <v>92.9</v>
      </c>
      <c r="Y66" s="28">
        <v>76.8</v>
      </c>
      <c r="Z66" s="28">
        <f>SUM(O66:Y66)</f>
        <v>883.90000000000009</v>
      </c>
      <c r="AA66" s="49">
        <f t="shared" si="1"/>
        <v>-86.999999999999773</v>
      </c>
      <c r="AB66" s="28">
        <f t="shared" si="36"/>
        <v>-8.9607580595323704</v>
      </c>
      <c r="AC66" s="20"/>
    </row>
    <row r="67" spans="2:29" ht="15.95" customHeight="1" x14ac:dyDescent="0.2">
      <c r="B67" s="58" t="s">
        <v>77</v>
      </c>
      <c r="C67" s="59">
        <v>2.2000000000000002</v>
      </c>
      <c r="D67" s="59">
        <v>28.5</v>
      </c>
      <c r="E67" s="59">
        <v>0</v>
      </c>
      <c r="F67" s="59">
        <v>20.8</v>
      </c>
      <c r="G67" s="59">
        <v>6.6</v>
      </c>
      <c r="H67" s="59">
        <v>7.4</v>
      </c>
      <c r="I67" s="59">
        <v>6.2</v>
      </c>
      <c r="J67" s="59">
        <v>52.7</v>
      </c>
      <c r="K67" s="59">
        <v>7</v>
      </c>
      <c r="L67" s="59">
        <v>27.8</v>
      </c>
      <c r="M67" s="59">
        <v>17.5</v>
      </c>
      <c r="N67" s="59">
        <f>SUM(C67:M67)</f>
        <v>176.70000000000002</v>
      </c>
      <c r="O67" s="59">
        <v>10.1</v>
      </c>
      <c r="P67" s="59">
        <v>36.5</v>
      </c>
      <c r="Q67" s="59">
        <v>10</v>
      </c>
      <c r="R67" s="59">
        <v>12.5</v>
      </c>
      <c r="S67" s="59">
        <v>19.600000000000001</v>
      </c>
      <c r="T67" s="59">
        <v>16.3</v>
      </c>
      <c r="U67" s="76">
        <v>8.1999999999999993</v>
      </c>
      <c r="V67" s="76">
        <v>6.5</v>
      </c>
      <c r="W67" s="76">
        <v>12</v>
      </c>
      <c r="X67" s="76">
        <v>17.5</v>
      </c>
      <c r="Y67" s="76">
        <v>1.3</v>
      </c>
      <c r="Z67" s="76">
        <f>SUM(O67:Y67)</f>
        <v>150.5</v>
      </c>
      <c r="AA67" s="77">
        <f t="shared" si="1"/>
        <v>-26.200000000000017</v>
      </c>
      <c r="AB67" s="59">
        <f t="shared" si="36"/>
        <v>-14.827391058290898</v>
      </c>
      <c r="AC67" s="20"/>
    </row>
    <row r="68" spans="2:29" ht="15.95" customHeight="1" x14ac:dyDescent="0.2">
      <c r="B68" s="78" t="s">
        <v>78</v>
      </c>
      <c r="C68" s="59">
        <v>202</v>
      </c>
      <c r="D68" s="59">
        <v>138.5</v>
      </c>
      <c r="E68" s="59">
        <v>8.5</v>
      </c>
      <c r="F68" s="59">
        <v>47.7</v>
      </c>
      <c r="G68" s="59">
        <v>316.89999999999998</v>
      </c>
      <c r="H68" s="59">
        <v>11.6</v>
      </c>
      <c r="I68" s="59">
        <v>111.8</v>
      </c>
      <c r="J68" s="59">
        <v>235.8</v>
      </c>
      <c r="K68" s="59">
        <v>0.5</v>
      </c>
      <c r="L68" s="59">
        <v>17</v>
      </c>
      <c r="M68" s="59">
        <v>441.5</v>
      </c>
      <c r="N68" s="59">
        <f>SUM(C68:M68)</f>
        <v>1531.8</v>
      </c>
      <c r="O68" s="59">
        <v>22.2</v>
      </c>
      <c r="P68" s="59">
        <v>143.69999999999999</v>
      </c>
      <c r="Q68" s="59">
        <v>78.8</v>
      </c>
      <c r="R68" s="59">
        <v>192.9</v>
      </c>
      <c r="S68" s="59">
        <v>0.7</v>
      </c>
      <c r="T68" s="59">
        <v>211.2</v>
      </c>
      <c r="U68" s="76">
        <v>0.8</v>
      </c>
      <c r="V68" s="76">
        <v>0.2</v>
      </c>
      <c r="W68" s="76">
        <v>255.1</v>
      </c>
      <c r="X68" s="76">
        <v>84.9</v>
      </c>
      <c r="Y68" s="76">
        <v>0.3</v>
      </c>
      <c r="Z68" s="76">
        <f>SUM(O68:Y68)</f>
        <v>990.8</v>
      </c>
      <c r="AA68" s="77">
        <f t="shared" si="1"/>
        <v>-541</v>
      </c>
      <c r="AB68" s="59">
        <f t="shared" si="36"/>
        <v>-35.317926622274449</v>
      </c>
      <c r="AC68" s="20"/>
    </row>
    <row r="69" spans="2:29" ht="15.95" customHeight="1" x14ac:dyDescent="0.2">
      <c r="B69" s="40" t="s">
        <v>79</v>
      </c>
      <c r="C69" s="28">
        <v>0.9</v>
      </c>
      <c r="D69" s="28">
        <v>0</v>
      </c>
      <c r="E69" s="28">
        <v>0</v>
      </c>
      <c r="F69" s="28">
        <v>0</v>
      </c>
      <c r="G69" s="28">
        <v>1.9</v>
      </c>
      <c r="H69" s="28">
        <v>0</v>
      </c>
      <c r="I69" s="28">
        <v>0.1</v>
      </c>
      <c r="J69" s="28">
        <v>0.3</v>
      </c>
      <c r="K69" s="28">
        <v>1.5</v>
      </c>
      <c r="L69" s="28">
        <v>0.4</v>
      </c>
      <c r="M69" s="28">
        <v>0.1</v>
      </c>
      <c r="N69" s="28">
        <f>SUM(C69:M69)</f>
        <v>5.1999999999999993</v>
      </c>
      <c r="O69" s="28">
        <v>0.3</v>
      </c>
      <c r="P69" s="28">
        <v>0</v>
      </c>
      <c r="Q69" s="28">
        <v>1.2</v>
      </c>
      <c r="R69" s="28">
        <v>2.2999999999999998</v>
      </c>
      <c r="S69" s="28">
        <v>0.3</v>
      </c>
      <c r="T69" s="28">
        <v>0.5</v>
      </c>
      <c r="U69" s="28">
        <v>1.9</v>
      </c>
      <c r="V69" s="28">
        <v>0.7</v>
      </c>
      <c r="W69" s="28">
        <v>1</v>
      </c>
      <c r="X69" s="28">
        <v>0.5</v>
      </c>
      <c r="Y69" s="28">
        <v>0.5</v>
      </c>
      <c r="Z69" s="55">
        <f>SUM(O69:Y69)</f>
        <v>9.1999999999999993</v>
      </c>
      <c r="AA69" s="49">
        <f t="shared" si="1"/>
        <v>4</v>
      </c>
      <c r="AB69" s="28">
        <f t="shared" si="36"/>
        <v>76.923076923076934</v>
      </c>
      <c r="AC69" s="20"/>
    </row>
    <row r="70" spans="2:29" ht="15.95" customHeight="1" x14ac:dyDescent="0.2">
      <c r="B70" s="39" t="s">
        <v>80</v>
      </c>
      <c r="C70" s="18">
        <f t="shared" ref="C70:M70" si="43">SUM(C71:C73)</f>
        <v>2922.5</v>
      </c>
      <c r="D70" s="18">
        <f t="shared" si="43"/>
        <v>2828</v>
      </c>
      <c r="E70" s="18">
        <f t="shared" si="43"/>
        <v>1982.8000000000002</v>
      </c>
      <c r="F70" s="18">
        <f t="shared" si="43"/>
        <v>2610.1999999999998</v>
      </c>
      <c r="G70" s="18">
        <f t="shared" si="43"/>
        <v>2186.6999999999998</v>
      </c>
      <c r="H70" s="18">
        <f t="shared" si="43"/>
        <v>1816.5</v>
      </c>
      <c r="I70" s="18">
        <f t="shared" si="43"/>
        <v>2341.3999999999996</v>
      </c>
      <c r="J70" s="18">
        <f t="shared" si="43"/>
        <v>3065.6000000000004</v>
      </c>
      <c r="K70" s="18">
        <f t="shared" si="43"/>
        <v>2399.6999999999998</v>
      </c>
      <c r="L70" s="18">
        <f t="shared" si="43"/>
        <v>2506.4</v>
      </c>
      <c r="M70" s="18">
        <f t="shared" si="43"/>
        <v>2223.1</v>
      </c>
      <c r="N70" s="18">
        <f>SUM(N71:N73)</f>
        <v>26882.899999999998</v>
      </c>
      <c r="O70" s="18">
        <f t="shared" ref="O70:Y70" si="44">SUM(O71:O73)</f>
        <v>2378.9</v>
      </c>
      <c r="P70" s="18">
        <f t="shared" si="44"/>
        <v>2109.3000000000002</v>
      </c>
      <c r="Q70" s="18">
        <f t="shared" si="44"/>
        <v>2173</v>
      </c>
      <c r="R70" s="18">
        <f t="shared" si="44"/>
        <v>2039.4</v>
      </c>
      <c r="S70" s="18">
        <f t="shared" si="44"/>
        <v>3364.5000000000005</v>
      </c>
      <c r="T70" s="18">
        <f t="shared" si="44"/>
        <v>2867.5</v>
      </c>
      <c r="U70" s="18">
        <f t="shared" si="44"/>
        <v>2954.3999999999996</v>
      </c>
      <c r="V70" s="18">
        <f t="shared" si="44"/>
        <v>3634.4999999999995</v>
      </c>
      <c r="W70" s="18">
        <f t="shared" si="44"/>
        <v>2802</v>
      </c>
      <c r="X70" s="18">
        <f>SUM(X71:X73)</f>
        <v>2645.2000000000003</v>
      </c>
      <c r="Y70" s="18">
        <f t="shared" si="44"/>
        <v>2247.8000000000002</v>
      </c>
      <c r="Z70" s="24">
        <f>SUM(Z71:Z73)</f>
        <v>29216.500000000004</v>
      </c>
      <c r="AA70" s="19">
        <f t="shared" si="1"/>
        <v>2333.6000000000058</v>
      </c>
      <c r="AB70" s="18">
        <f t="shared" si="36"/>
        <v>8.6806110947851831</v>
      </c>
      <c r="AC70" s="20"/>
    </row>
    <row r="71" spans="2:29" ht="15.95" customHeight="1" x14ac:dyDescent="0.2">
      <c r="B71" s="79" t="s">
        <v>81</v>
      </c>
      <c r="C71" s="28">
        <v>10.5</v>
      </c>
      <c r="D71" s="28">
        <v>4.5</v>
      </c>
      <c r="E71" s="28">
        <v>6.9</v>
      </c>
      <c r="F71" s="28">
        <v>7.7</v>
      </c>
      <c r="G71" s="28">
        <v>6.7</v>
      </c>
      <c r="H71" s="28">
        <v>7.7</v>
      </c>
      <c r="I71" s="28">
        <v>8.5</v>
      </c>
      <c r="J71" s="28">
        <v>7.9</v>
      </c>
      <c r="K71" s="28">
        <v>7.8</v>
      </c>
      <c r="L71" s="28">
        <v>7.9</v>
      </c>
      <c r="M71" s="28">
        <v>7.9</v>
      </c>
      <c r="N71" s="28">
        <f>SUM(C71:M71)</f>
        <v>84.000000000000014</v>
      </c>
      <c r="O71" s="28">
        <v>9.6999999999999993</v>
      </c>
      <c r="P71" s="28">
        <v>7.2</v>
      </c>
      <c r="Q71" s="28">
        <v>8.1</v>
      </c>
      <c r="R71" s="28">
        <v>21.4</v>
      </c>
      <c r="S71" s="28">
        <v>20.8</v>
      </c>
      <c r="T71" s="28">
        <v>7.5</v>
      </c>
      <c r="U71" s="55">
        <v>7</v>
      </c>
      <c r="V71" s="55">
        <v>18.7</v>
      </c>
      <c r="W71" s="55">
        <v>12.8</v>
      </c>
      <c r="X71" s="55">
        <v>10</v>
      </c>
      <c r="Y71" s="55">
        <v>8.3000000000000007</v>
      </c>
      <c r="Z71" s="55">
        <f>SUM(O71:Y71)</f>
        <v>131.5</v>
      </c>
      <c r="AA71" s="49">
        <f t="shared" si="1"/>
        <v>47.499999999999986</v>
      </c>
      <c r="AB71" s="28">
        <f t="shared" si="36"/>
        <v>56.547619047619023</v>
      </c>
      <c r="AC71" s="20"/>
    </row>
    <row r="72" spans="2:29" ht="15.95" customHeight="1" x14ac:dyDescent="0.2">
      <c r="B72" s="78" t="s">
        <v>82</v>
      </c>
      <c r="C72" s="80">
        <v>2881.9</v>
      </c>
      <c r="D72" s="80">
        <v>2610</v>
      </c>
      <c r="E72" s="80">
        <v>1912.5</v>
      </c>
      <c r="F72" s="80">
        <v>2520.6</v>
      </c>
      <c r="G72" s="80">
        <v>2067.8000000000002</v>
      </c>
      <c r="H72" s="80">
        <v>1727.5</v>
      </c>
      <c r="I72" s="80">
        <v>2189.1999999999998</v>
      </c>
      <c r="J72" s="80">
        <v>2946.3</v>
      </c>
      <c r="K72" s="80">
        <v>2281.1999999999998</v>
      </c>
      <c r="L72" s="80">
        <v>2327.6</v>
      </c>
      <c r="M72" s="80">
        <v>2139.1999999999998</v>
      </c>
      <c r="N72" s="80">
        <f>SUM(C72:M72)</f>
        <v>25603.8</v>
      </c>
      <c r="O72" s="80">
        <v>2166.8000000000002</v>
      </c>
      <c r="P72" s="80">
        <v>1998.9</v>
      </c>
      <c r="Q72" s="80">
        <v>2050.4</v>
      </c>
      <c r="R72" s="80">
        <v>1959.5</v>
      </c>
      <c r="S72" s="80">
        <v>2655.8</v>
      </c>
      <c r="T72" s="80">
        <v>2306.1999999999998</v>
      </c>
      <c r="U72" s="80">
        <v>2739.7</v>
      </c>
      <c r="V72" s="80">
        <v>3417.7</v>
      </c>
      <c r="W72" s="80">
        <v>2371.1999999999998</v>
      </c>
      <c r="X72" s="80">
        <v>2299.3000000000002</v>
      </c>
      <c r="Y72" s="80">
        <v>2177.4</v>
      </c>
      <c r="Z72" s="80">
        <f>SUM(O72:Y72)</f>
        <v>26142.900000000005</v>
      </c>
      <c r="AA72" s="77">
        <f t="shared" ref="AA72:AA86" si="45">+Z72-N72</f>
        <v>539.10000000000582</v>
      </c>
      <c r="AB72" s="59">
        <f t="shared" si="36"/>
        <v>2.1055468328920153</v>
      </c>
      <c r="AC72" s="20"/>
    </row>
    <row r="73" spans="2:29" ht="15.95" customHeight="1" x14ac:dyDescent="0.2">
      <c r="B73" s="79" t="s">
        <v>36</v>
      </c>
      <c r="C73" s="27">
        <v>30.1</v>
      </c>
      <c r="D73" s="27">
        <v>213.5</v>
      </c>
      <c r="E73" s="27">
        <v>63.4</v>
      </c>
      <c r="F73" s="27">
        <v>81.900000000000006</v>
      </c>
      <c r="G73" s="27">
        <v>112.2</v>
      </c>
      <c r="H73" s="27">
        <v>81.3</v>
      </c>
      <c r="I73" s="27">
        <v>143.69999999999999</v>
      </c>
      <c r="J73" s="27">
        <v>111.4</v>
      </c>
      <c r="K73" s="27">
        <v>110.7</v>
      </c>
      <c r="L73" s="27">
        <v>170.9</v>
      </c>
      <c r="M73" s="27">
        <v>76</v>
      </c>
      <c r="N73" s="28">
        <f>SUM(C73:M73)</f>
        <v>1195.0999999999999</v>
      </c>
      <c r="O73" s="27">
        <v>202.4</v>
      </c>
      <c r="P73" s="27">
        <v>103.2</v>
      </c>
      <c r="Q73" s="27">
        <v>114.5</v>
      </c>
      <c r="R73" s="27">
        <v>58.5</v>
      </c>
      <c r="S73" s="27">
        <v>687.9</v>
      </c>
      <c r="T73" s="27">
        <v>553.79999999999995</v>
      </c>
      <c r="U73" s="27">
        <v>207.7</v>
      </c>
      <c r="V73" s="27">
        <v>198.1</v>
      </c>
      <c r="W73" s="27">
        <v>418</v>
      </c>
      <c r="X73" s="27">
        <v>335.9</v>
      </c>
      <c r="Y73" s="27">
        <v>62.1</v>
      </c>
      <c r="Z73" s="55">
        <f>SUM(O73:Y73)</f>
        <v>2942.1</v>
      </c>
      <c r="AA73" s="49">
        <f t="shared" si="45"/>
        <v>1747</v>
      </c>
      <c r="AB73" s="28">
        <f t="shared" si="36"/>
        <v>146.1802359635177</v>
      </c>
      <c r="AC73" s="20"/>
    </row>
    <row r="74" spans="2:29" ht="15.95" customHeight="1" x14ac:dyDescent="0.2">
      <c r="B74" s="67" t="s">
        <v>83</v>
      </c>
      <c r="C74" s="18">
        <f t="shared" ref="C74:M74" si="46">SUM(C75:C77)</f>
        <v>589</v>
      </c>
      <c r="D74" s="18">
        <f t="shared" si="46"/>
        <v>695.30000000000007</v>
      </c>
      <c r="E74" s="18">
        <f t="shared" si="46"/>
        <v>655.49999999999989</v>
      </c>
      <c r="F74" s="18">
        <f t="shared" si="46"/>
        <v>683.6</v>
      </c>
      <c r="G74" s="18">
        <f t="shared" si="46"/>
        <v>586.4</v>
      </c>
      <c r="H74" s="18">
        <f t="shared" si="46"/>
        <v>560.5</v>
      </c>
      <c r="I74" s="18">
        <f t="shared" si="46"/>
        <v>618.40000000000009</v>
      </c>
      <c r="J74" s="18">
        <f t="shared" si="46"/>
        <v>574.20000000000005</v>
      </c>
      <c r="K74" s="18">
        <f t="shared" si="46"/>
        <v>512.4</v>
      </c>
      <c r="L74" s="18">
        <f t="shared" si="46"/>
        <v>496.8</v>
      </c>
      <c r="M74" s="18">
        <f t="shared" si="46"/>
        <v>510.79999999999995</v>
      </c>
      <c r="N74" s="18">
        <f>SUM(N75:N77)</f>
        <v>6482.9</v>
      </c>
      <c r="O74" s="18">
        <f t="shared" ref="O74:Y74" si="47">SUM(O75:O77)</f>
        <v>580.79999999999995</v>
      </c>
      <c r="P74" s="18">
        <f t="shared" si="47"/>
        <v>665.8</v>
      </c>
      <c r="Q74" s="18">
        <f t="shared" si="47"/>
        <v>620.1</v>
      </c>
      <c r="R74" s="18">
        <f t="shared" si="47"/>
        <v>662.3</v>
      </c>
      <c r="S74" s="18">
        <f t="shared" si="47"/>
        <v>537.30000000000007</v>
      </c>
      <c r="T74" s="18">
        <f t="shared" si="47"/>
        <v>563.29999999999995</v>
      </c>
      <c r="U74" s="18">
        <f t="shared" si="47"/>
        <v>522.79999999999995</v>
      </c>
      <c r="V74" s="18">
        <f t="shared" si="47"/>
        <v>567.29999999999995</v>
      </c>
      <c r="W74" s="18">
        <f t="shared" si="47"/>
        <v>515.9</v>
      </c>
      <c r="X74" s="18">
        <f t="shared" si="47"/>
        <v>512</v>
      </c>
      <c r="Y74" s="18">
        <f t="shared" si="47"/>
        <v>545</v>
      </c>
      <c r="Z74" s="18">
        <f>SUM(Z75:Z77)</f>
        <v>6292.6</v>
      </c>
      <c r="AA74" s="19">
        <f t="shared" si="45"/>
        <v>-190.29999999999927</v>
      </c>
      <c r="AB74" s="18">
        <f t="shared" si="36"/>
        <v>-2.9354147063813922</v>
      </c>
      <c r="AC74" s="20"/>
    </row>
    <row r="75" spans="2:29" ht="15.95" customHeight="1" x14ac:dyDescent="0.2">
      <c r="B75" s="81" t="s">
        <v>84</v>
      </c>
      <c r="C75" s="27">
        <v>419.1</v>
      </c>
      <c r="D75" s="27">
        <v>563.1</v>
      </c>
      <c r="E75" s="27">
        <v>539.29999999999995</v>
      </c>
      <c r="F75" s="27">
        <v>549.1</v>
      </c>
      <c r="G75" s="27">
        <v>459</v>
      </c>
      <c r="H75" s="27">
        <v>441.1</v>
      </c>
      <c r="I75" s="27">
        <v>424</v>
      </c>
      <c r="J75" s="27">
        <v>435.7</v>
      </c>
      <c r="K75" s="27">
        <v>392.7</v>
      </c>
      <c r="L75" s="27">
        <v>377.6</v>
      </c>
      <c r="M75" s="27">
        <v>419.9</v>
      </c>
      <c r="N75" s="28">
        <f>SUM(C75:M75)</f>
        <v>5020.5999999999995</v>
      </c>
      <c r="O75" s="27">
        <v>446.2</v>
      </c>
      <c r="P75" s="27">
        <v>569.29999999999995</v>
      </c>
      <c r="Q75" s="27">
        <v>502.7</v>
      </c>
      <c r="R75" s="27">
        <v>555.79999999999995</v>
      </c>
      <c r="S75" s="27">
        <v>442.3</v>
      </c>
      <c r="T75" s="27">
        <v>461.5</v>
      </c>
      <c r="U75" s="55">
        <v>402.3</v>
      </c>
      <c r="V75" s="55">
        <v>470.7</v>
      </c>
      <c r="W75" s="55">
        <v>427.8</v>
      </c>
      <c r="X75" s="55">
        <v>436.4</v>
      </c>
      <c r="Y75" s="55">
        <v>475.1</v>
      </c>
      <c r="Z75" s="55">
        <f>SUM(O75:Y75)</f>
        <v>5190.1000000000004</v>
      </c>
      <c r="AA75" s="49">
        <f t="shared" si="45"/>
        <v>169.50000000000091</v>
      </c>
      <c r="AB75" s="28">
        <f t="shared" si="36"/>
        <v>3.3760905071107223</v>
      </c>
      <c r="AC75" s="20"/>
    </row>
    <row r="76" spans="2:29" ht="15.95" customHeight="1" x14ac:dyDescent="0.2">
      <c r="B76" s="81" t="s">
        <v>85</v>
      </c>
      <c r="C76" s="28">
        <v>167.4</v>
      </c>
      <c r="D76" s="28">
        <v>129.80000000000001</v>
      </c>
      <c r="E76" s="28">
        <v>113.8</v>
      </c>
      <c r="F76" s="28">
        <v>131.9</v>
      </c>
      <c r="G76" s="28">
        <v>124.8</v>
      </c>
      <c r="H76" s="28">
        <v>116.8</v>
      </c>
      <c r="I76" s="28">
        <v>191.7</v>
      </c>
      <c r="J76" s="28">
        <v>135.9</v>
      </c>
      <c r="K76" s="28">
        <v>117.2</v>
      </c>
      <c r="L76" s="28">
        <v>116.4</v>
      </c>
      <c r="M76" s="28">
        <v>88.4</v>
      </c>
      <c r="N76" s="28">
        <f t="shared" ref="N76:N77" si="48">SUM(C76:M76)</f>
        <v>1434.1000000000004</v>
      </c>
      <c r="O76" s="28">
        <v>132.1</v>
      </c>
      <c r="P76" s="28">
        <v>94.1</v>
      </c>
      <c r="Q76" s="28">
        <v>114.4</v>
      </c>
      <c r="R76" s="28">
        <v>103.9</v>
      </c>
      <c r="S76" s="28">
        <v>92.4</v>
      </c>
      <c r="T76" s="28">
        <v>99.4</v>
      </c>
      <c r="U76" s="55">
        <v>117.7</v>
      </c>
      <c r="V76" s="55">
        <v>94.2</v>
      </c>
      <c r="W76" s="55">
        <v>85.5</v>
      </c>
      <c r="X76" s="55">
        <v>73.099999999999994</v>
      </c>
      <c r="Y76" s="55">
        <v>67.900000000000006</v>
      </c>
      <c r="Z76" s="55">
        <f>SUM(O76:Y76)</f>
        <v>1074.7</v>
      </c>
      <c r="AA76" s="49">
        <f t="shared" si="45"/>
        <v>-359.40000000000032</v>
      </c>
      <c r="AB76" s="28">
        <f t="shared" si="36"/>
        <v>-25.061013876298738</v>
      </c>
      <c r="AC76" s="20"/>
    </row>
    <row r="77" spans="2:29" ht="15.95" customHeight="1" x14ac:dyDescent="0.2">
      <c r="B77" s="81" t="s">
        <v>36</v>
      </c>
      <c r="C77" s="28">
        <v>2.5</v>
      </c>
      <c r="D77" s="28">
        <v>2.4</v>
      </c>
      <c r="E77" s="28">
        <v>2.4</v>
      </c>
      <c r="F77" s="28">
        <v>2.6</v>
      </c>
      <c r="G77" s="28">
        <v>2.6</v>
      </c>
      <c r="H77" s="28">
        <v>2.6</v>
      </c>
      <c r="I77" s="28">
        <v>2.7</v>
      </c>
      <c r="J77" s="28">
        <v>2.6</v>
      </c>
      <c r="K77" s="28">
        <v>2.5</v>
      </c>
      <c r="L77" s="28">
        <v>2.8</v>
      </c>
      <c r="M77" s="28">
        <v>2.5</v>
      </c>
      <c r="N77" s="28">
        <f t="shared" si="48"/>
        <v>28.200000000000003</v>
      </c>
      <c r="O77" s="28">
        <v>2.5</v>
      </c>
      <c r="P77" s="28">
        <v>2.4</v>
      </c>
      <c r="Q77" s="28">
        <v>3</v>
      </c>
      <c r="R77" s="28">
        <v>2.6</v>
      </c>
      <c r="S77" s="28">
        <v>2.6</v>
      </c>
      <c r="T77" s="28">
        <v>2.4</v>
      </c>
      <c r="U77" s="55">
        <v>2.8</v>
      </c>
      <c r="V77" s="55">
        <v>2.4</v>
      </c>
      <c r="W77" s="55">
        <v>2.6</v>
      </c>
      <c r="X77" s="55">
        <v>2.5</v>
      </c>
      <c r="Y77" s="55">
        <v>2</v>
      </c>
      <c r="Z77" s="55">
        <f>SUM(O77:Y77)</f>
        <v>27.8</v>
      </c>
      <c r="AA77" s="49">
        <f t="shared" si="45"/>
        <v>-0.40000000000000213</v>
      </c>
      <c r="AB77" s="28">
        <f t="shared" si="36"/>
        <v>-1.4184397163120641</v>
      </c>
      <c r="AC77" s="20"/>
    </row>
    <row r="78" spans="2:29" ht="15.95" customHeight="1" x14ac:dyDescent="0.2">
      <c r="B78" s="67" t="s">
        <v>86</v>
      </c>
      <c r="C78" s="18">
        <f t="shared" ref="C78:Y78" si="49">SUM(C79:C81)</f>
        <v>199.70000000000002</v>
      </c>
      <c r="D78" s="18">
        <f t="shared" si="49"/>
        <v>76.399999999999991</v>
      </c>
      <c r="E78" s="18">
        <f t="shared" si="49"/>
        <v>78.8</v>
      </c>
      <c r="F78" s="18">
        <f t="shared" si="49"/>
        <v>74.7</v>
      </c>
      <c r="G78" s="18">
        <f t="shared" si="49"/>
        <v>141.4</v>
      </c>
      <c r="H78" s="18">
        <f t="shared" si="49"/>
        <v>74.8</v>
      </c>
      <c r="I78" s="18">
        <f t="shared" si="49"/>
        <v>136.6</v>
      </c>
      <c r="J78" s="18">
        <f t="shared" si="49"/>
        <v>122.6</v>
      </c>
      <c r="K78" s="18">
        <f t="shared" si="49"/>
        <v>87</v>
      </c>
      <c r="L78" s="18">
        <f t="shared" si="49"/>
        <v>100.9</v>
      </c>
      <c r="M78" s="18">
        <f t="shared" si="49"/>
        <v>124.39999999999999</v>
      </c>
      <c r="N78" s="18">
        <f>SUM(N79:N81)</f>
        <v>1217.2999999999997</v>
      </c>
      <c r="O78" s="18">
        <f t="shared" si="49"/>
        <v>107</v>
      </c>
      <c r="P78" s="18">
        <f t="shared" si="49"/>
        <v>80.900000000000006</v>
      </c>
      <c r="Q78" s="18">
        <f t="shared" si="49"/>
        <v>152.5</v>
      </c>
      <c r="R78" s="18">
        <f t="shared" si="49"/>
        <v>166.5</v>
      </c>
      <c r="S78" s="18">
        <f t="shared" si="49"/>
        <v>166.5</v>
      </c>
      <c r="T78" s="18">
        <f t="shared" si="49"/>
        <v>120.3</v>
      </c>
      <c r="U78" s="18">
        <f t="shared" si="49"/>
        <v>190.7</v>
      </c>
      <c r="V78" s="18">
        <f t="shared" si="49"/>
        <v>103.29999999999998</v>
      </c>
      <c r="W78" s="18">
        <f t="shared" si="49"/>
        <v>58.7</v>
      </c>
      <c r="X78" s="18">
        <f t="shared" si="49"/>
        <v>278.10000000000002</v>
      </c>
      <c r="Y78" s="18">
        <f t="shared" si="49"/>
        <v>347.70000000000005</v>
      </c>
      <c r="Z78" s="24">
        <f>SUM(Z79:Z81)</f>
        <v>1772.2</v>
      </c>
      <c r="AA78" s="49">
        <f t="shared" si="45"/>
        <v>554.90000000000032</v>
      </c>
      <c r="AB78" s="28">
        <f t="shared" si="36"/>
        <v>45.584490265341366</v>
      </c>
      <c r="AC78" s="20"/>
    </row>
    <row r="79" spans="2:29" ht="15.95" customHeight="1" x14ac:dyDescent="0.2">
      <c r="B79" s="82" t="s">
        <v>87</v>
      </c>
      <c r="C79" s="59">
        <v>3.4</v>
      </c>
      <c r="D79" s="59">
        <v>3.8</v>
      </c>
      <c r="E79" s="59">
        <v>4.8</v>
      </c>
      <c r="F79" s="59">
        <v>3.5</v>
      </c>
      <c r="G79" s="59">
        <v>4.5</v>
      </c>
      <c r="H79" s="59">
        <v>3.5</v>
      </c>
      <c r="I79" s="59">
        <v>3.7</v>
      </c>
      <c r="J79" s="59">
        <v>3.8</v>
      </c>
      <c r="K79" s="59">
        <v>3.5</v>
      </c>
      <c r="L79" s="59">
        <v>4.5</v>
      </c>
      <c r="M79" s="59">
        <v>3.6</v>
      </c>
      <c r="N79" s="59">
        <f>SUM(C79:M79)</f>
        <v>42.6</v>
      </c>
      <c r="O79" s="59">
        <v>4.3</v>
      </c>
      <c r="P79" s="59">
        <v>3.4</v>
      </c>
      <c r="Q79" s="59">
        <v>3.1</v>
      </c>
      <c r="R79" s="59">
        <v>4</v>
      </c>
      <c r="S79" s="59">
        <v>3.3</v>
      </c>
      <c r="T79" s="59">
        <v>2.8</v>
      </c>
      <c r="U79" s="59">
        <v>3.6</v>
      </c>
      <c r="V79" s="59">
        <v>3.1</v>
      </c>
      <c r="W79" s="59">
        <v>3.1</v>
      </c>
      <c r="X79" s="59">
        <v>3.6</v>
      </c>
      <c r="Y79" s="59">
        <v>3.1</v>
      </c>
      <c r="Z79" s="76">
        <f>SUM(O79:Y79)</f>
        <v>37.400000000000006</v>
      </c>
      <c r="AA79" s="77">
        <f t="shared" si="45"/>
        <v>-5.1999999999999957</v>
      </c>
      <c r="AB79" s="77">
        <f t="shared" si="36"/>
        <v>-12.206572769953041</v>
      </c>
      <c r="AC79" s="20"/>
    </row>
    <row r="80" spans="2:29" ht="15.95" customHeight="1" x14ac:dyDescent="0.2">
      <c r="B80" s="82" t="s">
        <v>88</v>
      </c>
      <c r="C80" s="59">
        <v>196.3</v>
      </c>
      <c r="D80" s="59">
        <v>72.599999999999994</v>
      </c>
      <c r="E80" s="59">
        <v>74</v>
      </c>
      <c r="F80" s="59">
        <v>71.2</v>
      </c>
      <c r="G80" s="59">
        <v>136.9</v>
      </c>
      <c r="H80" s="59">
        <v>71.3</v>
      </c>
      <c r="I80" s="59">
        <v>132.9</v>
      </c>
      <c r="J80" s="59">
        <v>118.8</v>
      </c>
      <c r="K80" s="59">
        <v>83.4</v>
      </c>
      <c r="L80" s="59">
        <v>96.4</v>
      </c>
      <c r="M80" s="59">
        <v>120.8</v>
      </c>
      <c r="N80" s="59">
        <f>SUM(C80:M80)</f>
        <v>1174.5999999999999</v>
      </c>
      <c r="O80" s="59">
        <v>102.7</v>
      </c>
      <c r="P80" s="59">
        <v>77.5</v>
      </c>
      <c r="Q80" s="59">
        <v>149.4</v>
      </c>
      <c r="R80" s="59">
        <v>162.5</v>
      </c>
      <c r="S80" s="59">
        <v>163.19999999999999</v>
      </c>
      <c r="T80" s="59">
        <v>117.5</v>
      </c>
      <c r="U80" s="59">
        <v>187.1</v>
      </c>
      <c r="V80" s="59">
        <v>100.1</v>
      </c>
      <c r="W80" s="59">
        <v>55.5</v>
      </c>
      <c r="X80" s="59">
        <v>274.5</v>
      </c>
      <c r="Y80" s="59">
        <v>344.6</v>
      </c>
      <c r="Z80" s="76">
        <f>SUM(O80:Y80)</f>
        <v>1734.6</v>
      </c>
      <c r="AA80" s="77">
        <f t="shared" si="45"/>
        <v>560</v>
      </c>
      <c r="AB80" s="77">
        <f t="shared" si="36"/>
        <v>47.675804529201429</v>
      </c>
      <c r="AC80" s="20"/>
    </row>
    <row r="81" spans="2:29" ht="15.95" customHeight="1" x14ac:dyDescent="0.2">
      <c r="B81" s="35" t="s">
        <v>36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0.1</v>
      </c>
      <c r="L81" s="28">
        <v>0</v>
      </c>
      <c r="M81" s="28">
        <v>0</v>
      </c>
      <c r="N81" s="28">
        <f>SUM(C81:M81)</f>
        <v>0.1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7">
        <v>0.1</v>
      </c>
      <c r="W81" s="28">
        <v>0.1</v>
      </c>
      <c r="X81" s="28">
        <v>0</v>
      </c>
      <c r="Y81" s="28">
        <v>0</v>
      </c>
      <c r="Z81" s="83">
        <f>SUM(O81:Y81)</f>
        <v>0.2</v>
      </c>
      <c r="AA81" s="49">
        <f t="shared" si="45"/>
        <v>0.1</v>
      </c>
      <c r="AB81" s="84">
        <v>0</v>
      </c>
      <c r="AC81" s="20"/>
    </row>
    <row r="82" spans="2:29" ht="15.95" customHeight="1" x14ac:dyDescent="0.2">
      <c r="B82" s="23" t="s">
        <v>89</v>
      </c>
      <c r="C82" s="18">
        <f t="shared" ref="C82:P82" si="50">+C83+C88+C90</f>
        <v>1043.6999999999998</v>
      </c>
      <c r="D82" s="18">
        <f t="shared" si="50"/>
        <v>1215.2</v>
      </c>
      <c r="E82" s="18">
        <f t="shared" si="50"/>
        <v>901.3</v>
      </c>
      <c r="F82" s="18">
        <f t="shared" si="50"/>
        <v>1050.3</v>
      </c>
      <c r="G82" s="18">
        <f t="shared" si="50"/>
        <v>1135.8</v>
      </c>
      <c r="H82" s="18">
        <f t="shared" si="50"/>
        <v>925.8</v>
      </c>
      <c r="I82" s="18">
        <f t="shared" si="50"/>
        <v>1164.8</v>
      </c>
      <c r="J82" s="18">
        <f t="shared" si="50"/>
        <v>10698.9</v>
      </c>
      <c r="K82" s="18">
        <f t="shared" si="50"/>
        <v>1134.9000000000001</v>
      </c>
      <c r="L82" s="18">
        <f t="shared" si="50"/>
        <v>1482.2</v>
      </c>
      <c r="M82" s="18">
        <f t="shared" si="50"/>
        <v>1276.4000000000001</v>
      </c>
      <c r="N82" s="18">
        <f>+N83+N88+N90</f>
        <v>22029.300000000003</v>
      </c>
      <c r="O82" s="18">
        <f t="shared" si="50"/>
        <v>1871.9</v>
      </c>
      <c r="P82" s="18">
        <f t="shared" si="50"/>
        <v>1213.3000000000002</v>
      </c>
      <c r="Q82" s="18">
        <f>+Q83+Q88+Q90</f>
        <v>1473.8000000000002</v>
      </c>
      <c r="R82" s="18">
        <f t="shared" ref="R82:Z82" si="51">+R83+R88+R90</f>
        <v>1299.9000000000001</v>
      </c>
      <c r="S82" s="18">
        <f t="shared" si="51"/>
        <v>1484.1000000000001</v>
      </c>
      <c r="T82" s="18">
        <f t="shared" si="51"/>
        <v>1271.5999999999999</v>
      </c>
      <c r="U82" s="18">
        <f t="shared" si="51"/>
        <v>11537.1</v>
      </c>
      <c r="V82" s="18">
        <f t="shared" si="51"/>
        <v>1336.8000000000002</v>
      </c>
      <c r="W82" s="18">
        <f t="shared" si="51"/>
        <v>1552.9</v>
      </c>
      <c r="X82" s="18">
        <f t="shared" si="51"/>
        <v>1600.9</v>
      </c>
      <c r="Y82" s="18">
        <f t="shared" si="51"/>
        <v>1589.6999999999998</v>
      </c>
      <c r="Z82" s="24">
        <f t="shared" si="51"/>
        <v>26232</v>
      </c>
      <c r="AA82" s="19">
        <f t="shared" si="45"/>
        <v>4202.6999999999971</v>
      </c>
      <c r="AB82" s="18">
        <f>+AA82/N82*100</f>
        <v>19.077773692309773</v>
      </c>
      <c r="AC82" s="20"/>
    </row>
    <row r="83" spans="2:29" ht="15.95" customHeight="1" x14ac:dyDescent="0.2">
      <c r="B83" s="67" t="s">
        <v>90</v>
      </c>
      <c r="C83" s="18">
        <f t="shared" ref="C83:O83" si="52">SUM(C84:C87)</f>
        <v>137.89999999999998</v>
      </c>
      <c r="D83" s="38">
        <f t="shared" si="52"/>
        <v>46.2</v>
      </c>
      <c r="E83" s="38">
        <f t="shared" si="52"/>
        <v>42.8</v>
      </c>
      <c r="F83" s="38">
        <f t="shared" si="52"/>
        <v>140.4</v>
      </c>
      <c r="G83" s="38">
        <f t="shared" ref="G83" si="53">SUM(G84:G87)</f>
        <v>61.7</v>
      </c>
      <c r="H83" s="38">
        <f t="shared" si="52"/>
        <v>78</v>
      </c>
      <c r="I83" s="38">
        <f t="shared" ref="I83:M83" si="54">SUM(I84:I87)</f>
        <v>290.7</v>
      </c>
      <c r="J83" s="38">
        <f t="shared" si="54"/>
        <v>9084.7999999999993</v>
      </c>
      <c r="K83" s="38">
        <f t="shared" si="54"/>
        <v>261.8</v>
      </c>
      <c r="L83" s="38">
        <f t="shared" si="54"/>
        <v>450.70000000000005</v>
      </c>
      <c r="M83" s="38">
        <f t="shared" si="54"/>
        <v>376.40000000000003</v>
      </c>
      <c r="N83" s="18">
        <f>SUM(N84:N87)</f>
        <v>10971.4</v>
      </c>
      <c r="O83" s="18">
        <f t="shared" si="52"/>
        <v>616.1</v>
      </c>
      <c r="P83" s="38">
        <f t="shared" ref="P83:Z83" si="55">SUM(P84:P87)</f>
        <v>243.2</v>
      </c>
      <c r="Q83" s="38">
        <f t="shared" si="55"/>
        <v>285.10000000000002</v>
      </c>
      <c r="R83" s="38">
        <f t="shared" si="55"/>
        <v>387.5</v>
      </c>
      <c r="S83" s="38">
        <f t="shared" si="55"/>
        <v>261.3</v>
      </c>
      <c r="T83" s="38">
        <f t="shared" si="55"/>
        <v>428.5</v>
      </c>
      <c r="U83" s="38">
        <f t="shared" si="55"/>
        <v>10406.700000000001</v>
      </c>
      <c r="V83" s="38">
        <f t="shared" si="55"/>
        <v>415.7</v>
      </c>
      <c r="W83" s="38">
        <f t="shared" si="55"/>
        <v>636.20000000000005</v>
      </c>
      <c r="X83" s="38">
        <f t="shared" si="55"/>
        <v>511.9</v>
      </c>
      <c r="Y83" s="38">
        <f t="shared" si="55"/>
        <v>682.09999999999991</v>
      </c>
      <c r="Z83" s="24">
        <f t="shared" si="55"/>
        <v>14874.3</v>
      </c>
      <c r="AA83" s="19">
        <f t="shared" si="45"/>
        <v>3902.8999999999996</v>
      </c>
      <c r="AB83" s="18">
        <f>+AA83/N83*100</f>
        <v>35.573399930728982</v>
      </c>
      <c r="AC83" s="20"/>
    </row>
    <row r="84" spans="2:29" ht="15.95" customHeight="1" x14ac:dyDescent="0.2">
      <c r="B84" s="81" t="s">
        <v>91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8820</v>
      </c>
      <c r="K84" s="28">
        <v>0</v>
      </c>
      <c r="L84" s="28">
        <v>0</v>
      </c>
      <c r="M84" s="28">
        <v>0</v>
      </c>
      <c r="N84" s="28">
        <f>SUM(C84:M84)</f>
        <v>8820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9923.9</v>
      </c>
      <c r="V84" s="28">
        <v>0</v>
      </c>
      <c r="W84" s="28">
        <v>0</v>
      </c>
      <c r="X84" s="28">
        <v>0</v>
      </c>
      <c r="Y84" s="28">
        <v>0</v>
      </c>
      <c r="Z84" s="55">
        <f t="shared" ref="Z84:Z93" si="56">SUM(O84:Y84)</f>
        <v>9923.9</v>
      </c>
      <c r="AA84" s="85">
        <f t="shared" si="45"/>
        <v>1103.8999999999996</v>
      </c>
      <c r="AB84" s="28">
        <v>0</v>
      </c>
      <c r="AC84" s="20"/>
    </row>
    <row r="85" spans="2:29" ht="15.95" customHeight="1" x14ac:dyDescent="0.2">
      <c r="B85" s="81" t="s">
        <v>92</v>
      </c>
      <c r="C85" s="28">
        <v>58.8</v>
      </c>
      <c r="D85" s="28">
        <v>46.2</v>
      </c>
      <c r="E85" s="28">
        <v>42.8</v>
      </c>
      <c r="F85" s="28">
        <v>53.1</v>
      </c>
      <c r="G85" s="28">
        <v>61.7</v>
      </c>
      <c r="H85" s="28">
        <v>78</v>
      </c>
      <c r="I85" s="28">
        <v>56.6</v>
      </c>
      <c r="J85" s="28">
        <v>52.3</v>
      </c>
      <c r="K85" s="28">
        <v>39.799999999999997</v>
      </c>
      <c r="L85" s="28">
        <v>40.1</v>
      </c>
      <c r="M85" s="28">
        <v>42.1</v>
      </c>
      <c r="N85" s="28">
        <f t="shared" ref="N85:N87" si="57">SUM(C85:M85)</f>
        <v>571.50000000000011</v>
      </c>
      <c r="O85" s="28">
        <v>158.4</v>
      </c>
      <c r="P85" s="28">
        <v>25.1</v>
      </c>
      <c r="Q85" s="27">
        <v>30</v>
      </c>
      <c r="R85" s="27">
        <v>30</v>
      </c>
      <c r="S85" s="27">
        <v>37.799999999999997</v>
      </c>
      <c r="T85" s="27">
        <v>17.2</v>
      </c>
      <c r="U85" s="27">
        <v>0.1</v>
      </c>
      <c r="V85" s="27">
        <v>34.799999999999997</v>
      </c>
      <c r="W85" s="27">
        <v>238.9</v>
      </c>
      <c r="X85" s="27">
        <v>18.899999999999999</v>
      </c>
      <c r="Y85" s="28">
        <v>156.80000000000001</v>
      </c>
      <c r="Z85" s="55">
        <f t="shared" si="56"/>
        <v>748</v>
      </c>
      <c r="AA85" s="49">
        <f t="shared" si="45"/>
        <v>176.49999999999989</v>
      </c>
      <c r="AB85" s="28">
        <f>+AA85/N85*100</f>
        <v>30.883639545056841</v>
      </c>
      <c r="AC85" s="20"/>
    </row>
    <row r="86" spans="2:29" ht="15.95" customHeight="1" x14ac:dyDescent="0.2">
      <c r="B86" s="81" t="s">
        <v>93</v>
      </c>
      <c r="C86" s="28">
        <v>79.099999999999994</v>
      </c>
      <c r="D86" s="28">
        <v>0</v>
      </c>
      <c r="E86" s="28">
        <v>0</v>
      </c>
      <c r="F86" s="28">
        <v>87.3</v>
      </c>
      <c r="G86" s="28">
        <v>0</v>
      </c>
      <c r="H86" s="28">
        <v>0</v>
      </c>
      <c r="I86" s="28">
        <v>234.1</v>
      </c>
      <c r="J86" s="28">
        <v>212.5</v>
      </c>
      <c r="K86" s="28">
        <v>222</v>
      </c>
      <c r="L86" s="28">
        <v>410.6</v>
      </c>
      <c r="M86" s="28">
        <v>334.3</v>
      </c>
      <c r="N86" s="28">
        <f t="shared" si="57"/>
        <v>1579.8999999999999</v>
      </c>
      <c r="O86" s="28">
        <v>457.7</v>
      </c>
      <c r="P86" s="28">
        <v>218.1</v>
      </c>
      <c r="Q86" s="28">
        <v>255.1</v>
      </c>
      <c r="R86" s="28">
        <v>357.5</v>
      </c>
      <c r="S86" s="28">
        <v>223.5</v>
      </c>
      <c r="T86" s="28">
        <v>411.3</v>
      </c>
      <c r="U86" s="28">
        <v>482.7</v>
      </c>
      <c r="V86" s="28">
        <v>380.9</v>
      </c>
      <c r="W86" s="28">
        <v>397.3</v>
      </c>
      <c r="X86" s="28">
        <v>493</v>
      </c>
      <c r="Y86" s="28">
        <v>525.29999999999995</v>
      </c>
      <c r="Z86" s="55">
        <f t="shared" si="56"/>
        <v>4202.4000000000005</v>
      </c>
      <c r="AA86" s="49">
        <f t="shared" si="45"/>
        <v>2622.5000000000009</v>
      </c>
      <c r="AB86" s="28">
        <f>+AA86/N86*100</f>
        <v>165.99151845053493</v>
      </c>
      <c r="AC86" s="20"/>
    </row>
    <row r="87" spans="2:29" ht="15.95" customHeight="1" x14ac:dyDescent="0.2">
      <c r="B87" s="81" t="s">
        <v>36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8">
        <f t="shared" si="57"/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55">
        <f t="shared" si="56"/>
        <v>0</v>
      </c>
      <c r="AA87" s="86">
        <v>0</v>
      </c>
      <c r="AB87" s="61">
        <v>0</v>
      </c>
      <c r="AC87" s="20"/>
    </row>
    <row r="88" spans="2:29" ht="15.95" customHeight="1" x14ac:dyDescent="0.2">
      <c r="B88" s="67" t="s">
        <v>94</v>
      </c>
      <c r="C88" s="18">
        <v>165.1</v>
      </c>
      <c r="D88" s="18">
        <v>122.1</v>
      </c>
      <c r="E88" s="18">
        <v>82.5</v>
      </c>
      <c r="F88" s="18">
        <v>116.1</v>
      </c>
      <c r="G88" s="18">
        <v>112.1</v>
      </c>
      <c r="H88" s="18">
        <v>80.2</v>
      </c>
      <c r="I88" s="18">
        <v>105</v>
      </c>
      <c r="J88" s="18">
        <v>88.1</v>
      </c>
      <c r="K88" s="18">
        <v>97.2</v>
      </c>
      <c r="L88" s="18">
        <v>100</v>
      </c>
      <c r="M88" s="18">
        <v>82.8</v>
      </c>
      <c r="N88" s="18">
        <f t="shared" ref="N88:N92" si="58">SUM(C88:M88)</f>
        <v>1151.2</v>
      </c>
      <c r="O88" s="18">
        <v>237.1</v>
      </c>
      <c r="P88" s="18">
        <v>78.8</v>
      </c>
      <c r="Q88" s="18">
        <v>99.3</v>
      </c>
      <c r="R88" s="18">
        <v>101.4</v>
      </c>
      <c r="S88" s="18">
        <v>232.5</v>
      </c>
      <c r="T88" s="18">
        <v>100.1</v>
      </c>
      <c r="U88" s="18">
        <v>114</v>
      </c>
      <c r="V88" s="18">
        <v>106.2</v>
      </c>
      <c r="W88" s="18">
        <v>104.8</v>
      </c>
      <c r="X88" s="18">
        <v>101.8</v>
      </c>
      <c r="Y88" s="18">
        <v>93</v>
      </c>
      <c r="Z88" s="24">
        <f t="shared" si="56"/>
        <v>1369</v>
      </c>
      <c r="AA88" s="19">
        <f t="shared" ref="AA88:AA105" si="59">+Z88-N88</f>
        <v>217.79999999999995</v>
      </c>
      <c r="AB88" s="18">
        <f>+AA88/N88*100</f>
        <v>18.919388464211252</v>
      </c>
      <c r="AC88" s="20"/>
    </row>
    <row r="89" spans="2:29" ht="15.95" customHeight="1" x14ac:dyDescent="0.2">
      <c r="B89" s="87" t="s">
        <v>95</v>
      </c>
      <c r="C89" s="59">
        <v>101</v>
      </c>
      <c r="D89" s="59">
        <v>70.400000000000006</v>
      </c>
      <c r="E89" s="59">
        <v>71</v>
      </c>
      <c r="F89" s="59">
        <v>76.099999999999994</v>
      </c>
      <c r="G89" s="59">
        <v>69.2</v>
      </c>
      <c r="H89" s="59">
        <v>70.099999999999994</v>
      </c>
      <c r="I89" s="59">
        <v>78</v>
      </c>
      <c r="J89" s="59">
        <v>73.8</v>
      </c>
      <c r="K89" s="59">
        <v>81.099999999999994</v>
      </c>
      <c r="L89" s="59">
        <v>82.4</v>
      </c>
      <c r="M89" s="59">
        <v>68.400000000000006</v>
      </c>
      <c r="N89" s="59">
        <f t="shared" si="58"/>
        <v>841.49999999999989</v>
      </c>
      <c r="O89" s="59">
        <v>88.7</v>
      </c>
      <c r="P89" s="59">
        <v>68.900000000000006</v>
      </c>
      <c r="Q89" s="59">
        <v>85.4</v>
      </c>
      <c r="R89" s="59">
        <v>86.5</v>
      </c>
      <c r="S89" s="59">
        <v>84.3</v>
      </c>
      <c r="T89" s="59">
        <v>80.900000000000006</v>
      </c>
      <c r="U89" s="76">
        <v>88.9</v>
      </c>
      <c r="V89" s="76">
        <v>86.3</v>
      </c>
      <c r="W89" s="76">
        <v>91.4</v>
      </c>
      <c r="X89" s="76">
        <v>83.3</v>
      </c>
      <c r="Y89" s="76">
        <v>77.099999999999994</v>
      </c>
      <c r="Z89" s="76">
        <f t="shared" si="56"/>
        <v>921.69999999999993</v>
      </c>
      <c r="AA89" s="77">
        <f t="shared" si="59"/>
        <v>80.200000000000045</v>
      </c>
      <c r="AB89" s="77">
        <f>+AA89/N89*100</f>
        <v>9.5306001188354195</v>
      </c>
      <c r="AC89" s="20"/>
    </row>
    <row r="90" spans="2:29" ht="15.75" customHeight="1" x14ac:dyDescent="0.2">
      <c r="B90" s="67" t="s">
        <v>96</v>
      </c>
      <c r="C90" s="18">
        <f t="shared" ref="C90:H90" si="60">SUM(C91:C93)</f>
        <v>740.69999999999993</v>
      </c>
      <c r="D90" s="18">
        <f t="shared" si="60"/>
        <v>1046.9000000000001</v>
      </c>
      <c r="E90" s="18">
        <f t="shared" si="60"/>
        <v>776</v>
      </c>
      <c r="F90" s="18">
        <f t="shared" si="60"/>
        <v>793.8</v>
      </c>
      <c r="G90" s="18">
        <f t="shared" si="60"/>
        <v>962</v>
      </c>
      <c r="H90" s="18">
        <f t="shared" si="60"/>
        <v>767.6</v>
      </c>
      <c r="I90" s="18">
        <f t="shared" ref="I90:K90" si="61">SUM(I91:I93)</f>
        <v>769.1</v>
      </c>
      <c r="J90" s="18">
        <f t="shared" si="61"/>
        <v>1526</v>
      </c>
      <c r="K90" s="18">
        <f t="shared" si="61"/>
        <v>775.9</v>
      </c>
      <c r="L90" s="18">
        <v>931.5</v>
      </c>
      <c r="M90" s="18">
        <v>817.19999999999993</v>
      </c>
      <c r="N90" s="18">
        <f t="shared" si="58"/>
        <v>9906.7000000000007</v>
      </c>
      <c r="O90" s="18">
        <f t="shared" ref="O90:Y90" si="62">SUM(O91:O93)</f>
        <v>1018.6999999999999</v>
      </c>
      <c r="P90" s="18">
        <f t="shared" si="62"/>
        <v>891.30000000000007</v>
      </c>
      <c r="Q90" s="18">
        <f>SUM(Q91:Q93)</f>
        <v>1089.4000000000001</v>
      </c>
      <c r="R90" s="18">
        <f t="shared" si="62"/>
        <v>811</v>
      </c>
      <c r="S90" s="18">
        <f t="shared" si="62"/>
        <v>990.30000000000007</v>
      </c>
      <c r="T90" s="18">
        <f t="shared" si="62"/>
        <v>743</v>
      </c>
      <c r="U90" s="18">
        <f t="shared" si="62"/>
        <v>1016.4</v>
      </c>
      <c r="V90" s="18">
        <f t="shared" si="62"/>
        <v>814.90000000000009</v>
      </c>
      <c r="W90" s="18">
        <f t="shared" si="62"/>
        <v>811.9</v>
      </c>
      <c r="X90" s="18">
        <f t="shared" si="62"/>
        <v>987.2</v>
      </c>
      <c r="Y90" s="18">
        <f t="shared" si="62"/>
        <v>814.59999999999991</v>
      </c>
      <c r="Z90" s="18">
        <f t="shared" si="56"/>
        <v>9988.7000000000007</v>
      </c>
      <c r="AA90" s="19">
        <f t="shared" si="59"/>
        <v>82</v>
      </c>
      <c r="AB90" s="18">
        <f>+AA90/N90*100</f>
        <v>0.82772265234639186</v>
      </c>
      <c r="AC90" s="20"/>
    </row>
    <row r="91" spans="2:29" s="47" customFormat="1" ht="15.95" customHeight="1" x14ac:dyDescent="0.2">
      <c r="B91" s="88" t="s">
        <v>97</v>
      </c>
      <c r="C91" s="44">
        <v>736.3</v>
      </c>
      <c r="D91" s="44">
        <v>1040.5</v>
      </c>
      <c r="E91" s="44">
        <v>766.8</v>
      </c>
      <c r="F91" s="44">
        <v>785.8</v>
      </c>
      <c r="G91" s="44">
        <v>959</v>
      </c>
      <c r="H91" s="44">
        <v>754.7</v>
      </c>
      <c r="I91" s="44">
        <v>760</v>
      </c>
      <c r="J91" s="44">
        <v>1012.4</v>
      </c>
      <c r="K91" s="44">
        <v>771.9</v>
      </c>
      <c r="L91" s="44">
        <v>927.8</v>
      </c>
      <c r="M91" s="44">
        <v>813.4</v>
      </c>
      <c r="N91" s="28">
        <f t="shared" si="58"/>
        <v>9328.5999999999985</v>
      </c>
      <c r="O91" s="44">
        <v>1014.3</v>
      </c>
      <c r="P91" s="44">
        <v>883.2</v>
      </c>
      <c r="Q91" s="44">
        <v>810.1</v>
      </c>
      <c r="R91" s="44">
        <v>806.8</v>
      </c>
      <c r="S91" s="44">
        <v>984.6</v>
      </c>
      <c r="T91" s="44">
        <v>735.5</v>
      </c>
      <c r="U91" s="28">
        <v>1010.1</v>
      </c>
      <c r="V91" s="28">
        <v>810.7</v>
      </c>
      <c r="W91" s="28">
        <v>805</v>
      </c>
      <c r="X91" s="28">
        <v>983.2</v>
      </c>
      <c r="Y91" s="28">
        <v>806.3</v>
      </c>
      <c r="Z91" s="45">
        <f t="shared" si="56"/>
        <v>9649.7999999999993</v>
      </c>
      <c r="AA91" s="46">
        <f t="shared" si="59"/>
        <v>321.20000000000073</v>
      </c>
      <c r="AB91" s="44">
        <f>+AA91/N91*100</f>
        <v>3.4431747529104126</v>
      </c>
      <c r="AC91" s="20"/>
    </row>
    <row r="92" spans="2:29" s="47" customFormat="1" ht="15.95" customHeight="1" x14ac:dyDescent="0.2">
      <c r="B92" s="88" t="s">
        <v>98</v>
      </c>
      <c r="C92" s="44">
        <v>0</v>
      </c>
      <c r="D92" s="44">
        <v>0</v>
      </c>
      <c r="E92" s="44">
        <v>0</v>
      </c>
      <c r="F92" s="44">
        <v>0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28">
        <f t="shared" si="58"/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4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45">
        <f t="shared" si="56"/>
        <v>0</v>
      </c>
      <c r="AA92" s="46">
        <f t="shared" si="59"/>
        <v>0</v>
      </c>
      <c r="AB92" s="89">
        <v>0</v>
      </c>
      <c r="AC92" s="20"/>
    </row>
    <row r="93" spans="2:29" s="47" customFormat="1" ht="15.95" customHeight="1" x14ac:dyDescent="0.2">
      <c r="B93" s="81" t="s">
        <v>99</v>
      </c>
      <c r="C93" s="28">
        <v>4.4000000000000004</v>
      </c>
      <c r="D93" s="28">
        <v>6.4</v>
      </c>
      <c r="E93" s="28">
        <v>9.1999999999999993</v>
      </c>
      <c r="F93" s="28">
        <v>8</v>
      </c>
      <c r="G93" s="28">
        <v>3</v>
      </c>
      <c r="H93" s="28">
        <v>12.9</v>
      </c>
      <c r="I93" s="28">
        <v>9.1</v>
      </c>
      <c r="J93" s="28">
        <v>513.6</v>
      </c>
      <c r="K93" s="28">
        <v>4</v>
      </c>
      <c r="L93" s="28">
        <v>3.7</v>
      </c>
      <c r="M93" s="28">
        <v>3.8</v>
      </c>
      <c r="N93" s="28">
        <f>SUM(C93:M93)</f>
        <v>578.1</v>
      </c>
      <c r="O93" s="28">
        <v>4.4000000000000004</v>
      </c>
      <c r="P93" s="28">
        <v>8.1</v>
      </c>
      <c r="Q93" s="28">
        <f>6+273.3</f>
        <v>279.3</v>
      </c>
      <c r="R93" s="28">
        <f>4.2</f>
        <v>4.2</v>
      </c>
      <c r="S93" s="28">
        <v>5.7</v>
      </c>
      <c r="T93" s="28">
        <v>7.5</v>
      </c>
      <c r="U93" s="28">
        <v>6.3</v>
      </c>
      <c r="V93" s="28">
        <v>4.2</v>
      </c>
      <c r="W93" s="28">
        <v>6.9</v>
      </c>
      <c r="X93" s="28">
        <v>4</v>
      </c>
      <c r="Y93" s="28">
        <f>8.3</f>
        <v>8.3000000000000007</v>
      </c>
      <c r="Z93" s="45">
        <f t="shared" si="56"/>
        <v>338.9</v>
      </c>
      <c r="AA93" s="49">
        <f t="shared" si="59"/>
        <v>-239.20000000000005</v>
      </c>
      <c r="AB93" s="49">
        <f>+AA93/N93*100</f>
        <v>-41.376924407541956</v>
      </c>
      <c r="AC93" s="20"/>
    </row>
    <row r="94" spans="2:29" ht="15.95" customHeight="1" x14ac:dyDescent="0.2">
      <c r="B94" s="74" t="s">
        <v>100</v>
      </c>
      <c r="C94" s="18">
        <f t="shared" ref="C94:K94" si="63">+C98+C95</f>
        <v>877.5</v>
      </c>
      <c r="D94" s="18">
        <f t="shared" si="63"/>
        <v>0</v>
      </c>
      <c r="E94" s="18">
        <f t="shared" si="63"/>
        <v>1782.8</v>
      </c>
      <c r="F94" s="18">
        <f t="shared" si="63"/>
        <v>0</v>
      </c>
      <c r="G94" s="18">
        <f t="shared" si="63"/>
        <v>0</v>
      </c>
      <c r="H94" s="18">
        <f t="shared" si="63"/>
        <v>0</v>
      </c>
      <c r="I94" s="18">
        <f t="shared" si="63"/>
        <v>0</v>
      </c>
      <c r="J94" s="18">
        <f t="shared" si="63"/>
        <v>37.5</v>
      </c>
      <c r="K94" s="18">
        <f t="shared" si="63"/>
        <v>0</v>
      </c>
      <c r="L94" s="18">
        <v>75.7</v>
      </c>
      <c r="M94" s="18">
        <v>0</v>
      </c>
      <c r="N94" s="18">
        <f>+N98+N95</f>
        <v>2697.8</v>
      </c>
      <c r="O94" s="18">
        <f t="shared" ref="O94:Y94" si="64">+O98+O95</f>
        <v>0</v>
      </c>
      <c r="P94" s="18">
        <f t="shared" si="64"/>
        <v>31.3</v>
      </c>
      <c r="Q94" s="18">
        <f t="shared" si="64"/>
        <v>3.8</v>
      </c>
      <c r="R94" s="18">
        <f t="shared" si="64"/>
        <v>0</v>
      </c>
      <c r="S94" s="18">
        <f t="shared" si="64"/>
        <v>0</v>
      </c>
      <c r="T94" s="18">
        <f t="shared" si="64"/>
        <v>26.5</v>
      </c>
      <c r="U94" s="18">
        <f t="shared" si="64"/>
        <v>0</v>
      </c>
      <c r="V94" s="18">
        <f t="shared" si="64"/>
        <v>0</v>
      </c>
      <c r="W94" s="18">
        <f t="shared" si="64"/>
        <v>33.4</v>
      </c>
      <c r="X94" s="18">
        <f t="shared" si="64"/>
        <v>0</v>
      </c>
      <c r="Y94" s="18">
        <f t="shared" si="64"/>
        <v>0</v>
      </c>
      <c r="Z94" s="24">
        <f>+Z98+Z95</f>
        <v>95</v>
      </c>
      <c r="AA94" s="19">
        <f t="shared" si="59"/>
        <v>-2602.8000000000002</v>
      </c>
      <c r="AB94" s="19">
        <f>+AA94/N94*100</f>
        <v>-96.478612202535402</v>
      </c>
      <c r="AC94" s="20"/>
    </row>
    <row r="95" spans="2:29" ht="15.95" customHeight="1" x14ac:dyDescent="0.2">
      <c r="B95" s="90" t="s">
        <v>101</v>
      </c>
      <c r="C95" s="65">
        <f t="shared" ref="C95:K95" si="65">+C96+C97</f>
        <v>0</v>
      </c>
      <c r="D95" s="65">
        <f t="shared" si="65"/>
        <v>0</v>
      </c>
      <c r="E95" s="65">
        <f t="shared" si="65"/>
        <v>17.8</v>
      </c>
      <c r="F95" s="65">
        <f t="shared" si="65"/>
        <v>0</v>
      </c>
      <c r="G95" s="65">
        <f t="shared" si="65"/>
        <v>0</v>
      </c>
      <c r="H95" s="65">
        <f t="shared" si="65"/>
        <v>0</v>
      </c>
      <c r="I95" s="65">
        <f t="shared" si="65"/>
        <v>0</v>
      </c>
      <c r="J95" s="65">
        <f t="shared" si="65"/>
        <v>37.5</v>
      </c>
      <c r="K95" s="65">
        <f t="shared" si="65"/>
        <v>0</v>
      </c>
      <c r="L95" s="65">
        <v>75.7</v>
      </c>
      <c r="M95" s="65">
        <v>0</v>
      </c>
      <c r="N95" s="65">
        <f>+N96+N97</f>
        <v>55.3</v>
      </c>
      <c r="O95" s="65">
        <f t="shared" ref="O95:S95" si="66">+O96+O97</f>
        <v>0</v>
      </c>
      <c r="P95" s="65">
        <f t="shared" si="66"/>
        <v>31.3</v>
      </c>
      <c r="Q95" s="65">
        <f t="shared" si="66"/>
        <v>3.8</v>
      </c>
      <c r="R95" s="65">
        <f t="shared" si="66"/>
        <v>0</v>
      </c>
      <c r="S95" s="65">
        <f t="shared" si="66"/>
        <v>0</v>
      </c>
      <c r="T95" s="65">
        <f t="shared" ref="T95:Y95" si="67">+T96</f>
        <v>26.5</v>
      </c>
      <c r="U95" s="65">
        <f t="shared" si="67"/>
        <v>0</v>
      </c>
      <c r="V95" s="65">
        <f t="shared" si="67"/>
        <v>0</v>
      </c>
      <c r="W95" s="65">
        <f t="shared" si="67"/>
        <v>33.4</v>
      </c>
      <c r="X95" s="65">
        <f t="shared" si="67"/>
        <v>0</v>
      </c>
      <c r="Y95" s="65">
        <f t="shared" si="67"/>
        <v>0</v>
      </c>
      <c r="Z95" s="65">
        <f>+Z96+Z97</f>
        <v>95</v>
      </c>
      <c r="AA95" s="66">
        <f t="shared" si="59"/>
        <v>39.700000000000003</v>
      </c>
      <c r="AB95" s="66">
        <f>+AA95/N95*100</f>
        <v>71.790235081374334</v>
      </c>
      <c r="AC95" s="20"/>
    </row>
    <row r="96" spans="2:29" ht="15" customHeight="1" x14ac:dyDescent="0.2">
      <c r="B96" s="81" t="s">
        <v>102</v>
      </c>
      <c r="C96" s="28">
        <v>0</v>
      </c>
      <c r="D96" s="28">
        <v>0</v>
      </c>
      <c r="E96" s="28">
        <v>17.8</v>
      </c>
      <c r="F96" s="28">
        <v>0</v>
      </c>
      <c r="G96" s="28">
        <v>0</v>
      </c>
      <c r="H96" s="28">
        <v>0</v>
      </c>
      <c r="I96" s="28">
        <v>0</v>
      </c>
      <c r="J96" s="28">
        <v>37.5</v>
      </c>
      <c r="K96" s="28">
        <v>0</v>
      </c>
      <c r="L96" s="28">
        <v>0</v>
      </c>
      <c r="M96" s="28">
        <v>0</v>
      </c>
      <c r="N96" s="28">
        <f>SUM(C96:M96)</f>
        <v>55.3</v>
      </c>
      <c r="O96" s="28">
        <v>0</v>
      </c>
      <c r="P96" s="28">
        <v>31.3</v>
      </c>
      <c r="Q96" s="28">
        <v>3.8</v>
      </c>
      <c r="R96" s="28">
        <v>0</v>
      </c>
      <c r="S96" s="28">
        <v>0</v>
      </c>
      <c r="T96" s="28">
        <v>26.5</v>
      </c>
      <c r="U96" s="28">
        <v>0</v>
      </c>
      <c r="V96" s="28">
        <v>0</v>
      </c>
      <c r="W96" s="28">
        <v>33.4</v>
      </c>
      <c r="X96" s="28">
        <v>0</v>
      </c>
      <c r="Y96" s="28">
        <v>0</v>
      </c>
      <c r="Z96" s="55">
        <f>SUM(O96:Y96)</f>
        <v>95</v>
      </c>
      <c r="AA96" s="49">
        <f t="shared" si="59"/>
        <v>39.700000000000003</v>
      </c>
      <c r="AB96" s="49">
        <f>+AA96/N96*100</f>
        <v>71.790235081374334</v>
      </c>
      <c r="AC96" s="20"/>
    </row>
    <row r="97" spans="2:32" ht="15.95" customHeight="1" x14ac:dyDescent="0.2">
      <c r="B97" s="81" t="s">
        <v>103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f>SUM(C97:M97)</f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55">
        <f>SUM(O97:Y97)</f>
        <v>0</v>
      </c>
      <c r="AA97" s="49">
        <f t="shared" si="59"/>
        <v>0</v>
      </c>
      <c r="AB97" s="86">
        <v>0</v>
      </c>
      <c r="AC97" s="20"/>
    </row>
    <row r="98" spans="2:32" ht="15.95" customHeight="1" x14ac:dyDescent="0.2">
      <c r="B98" s="26" t="s">
        <v>104</v>
      </c>
      <c r="C98" s="28">
        <v>877.5</v>
      </c>
      <c r="D98" s="28">
        <v>0</v>
      </c>
      <c r="E98" s="28">
        <v>1765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f>SUM(C98:M98)</f>
        <v>2642.5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55">
        <f>SUM(O98:Y98)</f>
        <v>0</v>
      </c>
      <c r="AA98" s="49">
        <f t="shared" si="59"/>
        <v>-2642.5</v>
      </c>
      <c r="AB98" s="49">
        <f>+AA98/N98*100</f>
        <v>-100</v>
      </c>
      <c r="AC98" s="20"/>
    </row>
    <row r="99" spans="2:32" ht="20.25" customHeight="1" thickBot="1" x14ac:dyDescent="0.25">
      <c r="B99" s="91" t="s">
        <v>105</v>
      </c>
      <c r="C99" s="92">
        <f t="shared" ref="C99:M99" si="68">+C94+C8</f>
        <v>117020.3</v>
      </c>
      <c r="D99" s="92">
        <f t="shared" si="68"/>
        <v>87317.2</v>
      </c>
      <c r="E99" s="92">
        <f t="shared" si="68"/>
        <v>88382.2</v>
      </c>
      <c r="F99" s="92">
        <f t="shared" si="68"/>
        <v>119528.50000000001</v>
      </c>
      <c r="G99" s="92">
        <f t="shared" si="68"/>
        <v>92843.700000000012</v>
      </c>
      <c r="H99" s="92">
        <f t="shared" si="68"/>
        <v>85726.8</v>
      </c>
      <c r="I99" s="92">
        <f t="shared" si="68"/>
        <v>123423.70000000001</v>
      </c>
      <c r="J99" s="92">
        <f t="shared" si="68"/>
        <v>103931.3</v>
      </c>
      <c r="K99" s="92">
        <f t="shared" si="68"/>
        <v>93309.4</v>
      </c>
      <c r="L99" s="92">
        <f t="shared" si="68"/>
        <v>104144.3</v>
      </c>
      <c r="M99" s="92">
        <f t="shared" si="68"/>
        <v>98769.800000000017</v>
      </c>
      <c r="N99" s="93">
        <f>SUM(C99:M99)</f>
        <v>1114397.2000000002</v>
      </c>
      <c r="O99" s="92">
        <f t="shared" ref="O99:Z99" si="69">+O94+O8</f>
        <v>108446.90000000001</v>
      </c>
      <c r="P99" s="92">
        <f t="shared" si="69"/>
        <v>88593.1</v>
      </c>
      <c r="Q99" s="92">
        <f t="shared" si="69"/>
        <v>92930</v>
      </c>
      <c r="R99" s="92">
        <f t="shared" si="69"/>
        <v>127416.3</v>
      </c>
      <c r="S99" s="92">
        <f t="shared" si="69"/>
        <v>105864.09999999999</v>
      </c>
      <c r="T99" s="92">
        <f t="shared" si="69"/>
        <v>95783.599999999991</v>
      </c>
      <c r="U99" s="92">
        <f t="shared" si="69"/>
        <v>113356.59999999998</v>
      </c>
      <c r="V99" s="92">
        <f t="shared" si="69"/>
        <v>96884.700000000026</v>
      </c>
      <c r="W99" s="92">
        <f t="shared" si="69"/>
        <v>95350.299999999988</v>
      </c>
      <c r="X99" s="92">
        <f t="shared" si="69"/>
        <v>107640.99999999999</v>
      </c>
      <c r="Y99" s="92">
        <f t="shared" si="69"/>
        <v>92639.4</v>
      </c>
      <c r="Z99" s="92">
        <f t="shared" si="69"/>
        <v>1124906</v>
      </c>
      <c r="AA99" s="94">
        <f t="shared" si="59"/>
        <v>10508.799999999814</v>
      </c>
      <c r="AB99" s="94">
        <f>+AA99/N99*100</f>
        <v>0.94300308722956339</v>
      </c>
      <c r="AC99" s="95"/>
      <c r="AD99" s="21"/>
      <c r="AE99" s="96"/>
      <c r="AF99" s="96"/>
    </row>
    <row r="100" spans="2:32" ht="15.95" customHeight="1" thickTop="1" x14ac:dyDescent="0.2">
      <c r="B100" s="23" t="s">
        <v>106</v>
      </c>
      <c r="C100" s="18">
        <v>92</v>
      </c>
      <c r="D100" s="18">
        <v>30.2</v>
      </c>
      <c r="E100" s="18">
        <v>39.4</v>
      </c>
      <c r="F100" s="18">
        <v>14.8</v>
      </c>
      <c r="G100" s="18">
        <v>107.3</v>
      </c>
      <c r="H100" s="18">
        <v>0.8</v>
      </c>
      <c r="I100" s="18">
        <v>133.5</v>
      </c>
      <c r="J100" s="18">
        <v>20.7</v>
      </c>
      <c r="K100" s="18">
        <v>0.8</v>
      </c>
      <c r="L100" s="18">
        <v>4</v>
      </c>
      <c r="M100" s="18">
        <v>36</v>
      </c>
      <c r="N100" s="18">
        <f>SUM(C100:M100)</f>
        <v>479.5</v>
      </c>
      <c r="O100" s="18">
        <v>319.5</v>
      </c>
      <c r="P100" s="18">
        <v>4.3</v>
      </c>
      <c r="Q100" s="18">
        <v>59.7</v>
      </c>
      <c r="R100" s="18">
        <v>14.4</v>
      </c>
      <c r="S100" s="18">
        <v>0</v>
      </c>
      <c r="T100" s="18">
        <v>24.9</v>
      </c>
      <c r="U100" s="18">
        <v>18</v>
      </c>
      <c r="V100" s="18">
        <v>0.8</v>
      </c>
      <c r="W100" s="18">
        <v>21.5</v>
      </c>
      <c r="X100" s="18">
        <v>21.1</v>
      </c>
      <c r="Y100" s="18">
        <v>266.10000000000002</v>
      </c>
      <c r="Z100" s="18">
        <f>SUM(O100:Y100)</f>
        <v>750.3</v>
      </c>
      <c r="AA100" s="19">
        <f t="shared" si="59"/>
        <v>270.79999999999995</v>
      </c>
      <c r="AB100" s="97">
        <f>+AA100/N100*100</f>
        <v>56.475495307612093</v>
      </c>
      <c r="AC100" s="20"/>
      <c r="AD100" s="21"/>
      <c r="AE100" s="20"/>
      <c r="AF100" s="20"/>
    </row>
    <row r="101" spans="2:32" ht="15.95" customHeight="1" x14ac:dyDescent="0.2">
      <c r="B101" s="98" t="s">
        <v>107</v>
      </c>
      <c r="C101" s="99">
        <f t="shared" ref="C101:Z101" si="70">+C102+C105+C116</f>
        <v>67.3</v>
      </c>
      <c r="D101" s="99">
        <f t="shared" si="70"/>
        <v>54497.9</v>
      </c>
      <c r="E101" s="99">
        <f t="shared" si="70"/>
        <v>16165.300000000001</v>
      </c>
      <c r="F101" s="99">
        <f t="shared" si="70"/>
        <v>19349.800000000003</v>
      </c>
      <c r="G101" s="99">
        <f t="shared" si="70"/>
        <v>41041.4</v>
      </c>
      <c r="H101" s="99">
        <f t="shared" si="70"/>
        <v>176.5</v>
      </c>
      <c r="I101" s="99">
        <f t="shared" si="70"/>
        <v>120011</v>
      </c>
      <c r="J101" s="99">
        <f t="shared" si="70"/>
        <v>5230.8999999999996</v>
      </c>
      <c r="K101" s="99">
        <f t="shared" si="70"/>
        <v>2450.1000000000004</v>
      </c>
      <c r="L101" s="99">
        <f t="shared" si="70"/>
        <v>3426.1</v>
      </c>
      <c r="M101" s="99">
        <f t="shared" si="70"/>
        <v>28842.1</v>
      </c>
      <c r="N101" s="99">
        <f>+N102+N105+N116</f>
        <v>291258.40000000002</v>
      </c>
      <c r="O101" s="99">
        <f t="shared" si="70"/>
        <v>15893.5</v>
      </c>
      <c r="P101" s="99">
        <f t="shared" si="70"/>
        <v>167826</v>
      </c>
      <c r="Q101" s="99">
        <f t="shared" si="70"/>
        <v>4826.8999999999996</v>
      </c>
      <c r="R101" s="99">
        <f t="shared" si="70"/>
        <v>25623.399999999998</v>
      </c>
      <c r="S101" s="99">
        <f t="shared" si="70"/>
        <v>1392.7</v>
      </c>
      <c r="T101" s="99">
        <f t="shared" si="70"/>
        <v>2414.6</v>
      </c>
      <c r="U101" s="99">
        <f t="shared" si="70"/>
        <v>25331.200000000001</v>
      </c>
      <c r="V101" s="99">
        <f t="shared" si="70"/>
        <v>722.1</v>
      </c>
      <c r="W101" s="99">
        <f t="shared" si="70"/>
        <v>267.8</v>
      </c>
      <c r="X101" s="99">
        <f t="shared" si="70"/>
        <v>107751.59999999999</v>
      </c>
      <c r="Y101" s="99">
        <f t="shared" si="70"/>
        <v>9029.4</v>
      </c>
      <c r="Z101" s="99">
        <f t="shared" si="70"/>
        <v>361079.2</v>
      </c>
      <c r="AA101" s="100">
        <f t="shared" si="59"/>
        <v>69820.799999999988</v>
      </c>
      <c r="AB101" s="99">
        <f>+AA101/N101*100</f>
        <v>23.97211548233458</v>
      </c>
      <c r="AC101" s="20"/>
      <c r="AD101" s="21"/>
      <c r="AE101" s="101"/>
    </row>
    <row r="102" spans="2:32" ht="15.95" customHeight="1" x14ac:dyDescent="0.2">
      <c r="B102" s="102" t="s">
        <v>108</v>
      </c>
      <c r="C102" s="103">
        <f t="shared" ref="C102:Z102" si="71">+C104+C103</f>
        <v>0</v>
      </c>
      <c r="D102" s="103">
        <f t="shared" si="71"/>
        <v>59.9</v>
      </c>
      <c r="E102" s="103">
        <f t="shared" si="71"/>
        <v>0</v>
      </c>
      <c r="F102" s="103">
        <f t="shared" si="71"/>
        <v>123.9</v>
      </c>
      <c r="G102" s="103">
        <f t="shared" si="71"/>
        <v>0</v>
      </c>
      <c r="H102" s="103">
        <f t="shared" si="71"/>
        <v>0</v>
      </c>
      <c r="I102" s="103">
        <f t="shared" si="71"/>
        <v>125.5</v>
      </c>
      <c r="J102" s="103">
        <f t="shared" si="71"/>
        <v>53.5</v>
      </c>
      <c r="K102" s="103">
        <f t="shared" si="71"/>
        <v>0</v>
      </c>
      <c r="L102" s="103">
        <f t="shared" si="71"/>
        <v>124.1</v>
      </c>
      <c r="M102" s="103">
        <f t="shared" si="71"/>
        <v>902.8</v>
      </c>
      <c r="N102" s="103">
        <f>+N104+N103</f>
        <v>1389.6999999999998</v>
      </c>
      <c r="O102" s="103">
        <f t="shared" si="71"/>
        <v>24.9</v>
      </c>
      <c r="P102" s="103">
        <f t="shared" si="71"/>
        <v>6213.6</v>
      </c>
      <c r="Q102" s="103">
        <f t="shared" si="71"/>
        <v>0</v>
      </c>
      <c r="R102" s="103">
        <f t="shared" si="71"/>
        <v>0</v>
      </c>
      <c r="S102" s="103">
        <f t="shared" si="71"/>
        <v>120.2</v>
      </c>
      <c r="T102" s="103">
        <f t="shared" si="71"/>
        <v>1903.3</v>
      </c>
      <c r="U102" s="103">
        <f t="shared" si="71"/>
        <v>1287</v>
      </c>
      <c r="V102" s="103">
        <f t="shared" si="71"/>
        <v>0</v>
      </c>
      <c r="W102" s="103">
        <f t="shared" si="71"/>
        <v>0</v>
      </c>
      <c r="X102" s="103">
        <f t="shared" si="71"/>
        <v>418.9</v>
      </c>
      <c r="Y102" s="103">
        <f t="shared" si="71"/>
        <v>0</v>
      </c>
      <c r="Z102" s="103">
        <f t="shared" si="71"/>
        <v>9967.9</v>
      </c>
      <c r="AA102" s="103">
        <f t="shared" si="59"/>
        <v>8578.2000000000007</v>
      </c>
      <c r="AB102" s="104">
        <v>0</v>
      </c>
      <c r="AC102" s="20"/>
    </row>
    <row r="103" spans="2:32" ht="15.95" customHeight="1" x14ac:dyDescent="0.2">
      <c r="B103" s="105" t="s">
        <v>109</v>
      </c>
      <c r="C103" s="106">
        <v>0</v>
      </c>
      <c r="D103" s="106">
        <v>0</v>
      </c>
      <c r="E103" s="106">
        <v>0</v>
      </c>
      <c r="F103" s="106">
        <v>0</v>
      </c>
      <c r="G103" s="106">
        <v>0</v>
      </c>
      <c r="H103" s="106">
        <v>0</v>
      </c>
      <c r="I103" s="106">
        <v>0</v>
      </c>
      <c r="J103" s="106">
        <v>0</v>
      </c>
      <c r="K103" s="106">
        <v>0</v>
      </c>
      <c r="L103" s="106">
        <v>0</v>
      </c>
      <c r="M103" s="106">
        <v>902.8</v>
      </c>
      <c r="N103" s="106">
        <f>SUM(C103:M103)</f>
        <v>902.8</v>
      </c>
      <c r="O103" s="106">
        <v>0</v>
      </c>
      <c r="P103" s="106">
        <v>6186.3</v>
      </c>
      <c r="Q103" s="106">
        <v>0</v>
      </c>
      <c r="R103" s="106">
        <v>0</v>
      </c>
      <c r="S103" s="106">
        <v>0</v>
      </c>
      <c r="T103" s="106">
        <v>1768</v>
      </c>
      <c r="U103" s="106">
        <v>1230.9000000000001</v>
      </c>
      <c r="V103" s="106">
        <v>0</v>
      </c>
      <c r="W103" s="106">
        <v>0</v>
      </c>
      <c r="X103" s="106">
        <v>291.89999999999998</v>
      </c>
      <c r="Y103" s="106">
        <v>0</v>
      </c>
      <c r="Z103" s="106">
        <f>SUM(O103:Y103)</f>
        <v>9477.1</v>
      </c>
      <c r="AA103" s="61">
        <f t="shared" si="59"/>
        <v>8574.3000000000011</v>
      </c>
      <c r="AB103" s="61">
        <v>0</v>
      </c>
      <c r="AC103" s="20"/>
    </row>
    <row r="104" spans="2:32" ht="19.5" customHeight="1" x14ac:dyDescent="0.2">
      <c r="B104" s="105" t="s">
        <v>110</v>
      </c>
      <c r="C104" s="106">
        <v>0</v>
      </c>
      <c r="D104" s="106">
        <v>59.9</v>
      </c>
      <c r="E104" s="106">
        <v>0</v>
      </c>
      <c r="F104" s="106">
        <v>123.9</v>
      </c>
      <c r="G104" s="106">
        <v>0</v>
      </c>
      <c r="H104" s="106">
        <v>0</v>
      </c>
      <c r="I104" s="106">
        <v>125.5</v>
      </c>
      <c r="J104" s="106">
        <v>53.5</v>
      </c>
      <c r="K104" s="106">
        <v>0</v>
      </c>
      <c r="L104" s="106">
        <v>124.1</v>
      </c>
      <c r="M104" s="106">
        <v>0</v>
      </c>
      <c r="N104" s="106">
        <f>SUM(C104:M104)</f>
        <v>486.9</v>
      </c>
      <c r="O104" s="106">
        <v>24.9</v>
      </c>
      <c r="P104" s="106">
        <v>27.3</v>
      </c>
      <c r="Q104" s="106">
        <v>0</v>
      </c>
      <c r="R104" s="106">
        <v>0</v>
      </c>
      <c r="S104" s="106">
        <v>120.2</v>
      </c>
      <c r="T104" s="106">
        <v>135.30000000000001</v>
      </c>
      <c r="U104" s="106">
        <v>56.1</v>
      </c>
      <c r="V104" s="106">
        <v>0</v>
      </c>
      <c r="W104" s="106">
        <v>0</v>
      </c>
      <c r="X104" s="106">
        <v>127</v>
      </c>
      <c r="Y104" s="106">
        <v>0</v>
      </c>
      <c r="Z104" s="106">
        <f>SUM(O104:Y104)</f>
        <v>490.80000000000007</v>
      </c>
      <c r="AA104" s="107">
        <f t="shared" si="59"/>
        <v>3.9000000000000909</v>
      </c>
      <c r="AB104" s="106">
        <f>+AA104/N104*100</f>
        <v>0.80098582871227997</v>
      </c>
      <c r="AC104" s="20"/>
    </row>
    <row r="105" spans="2:32" ht="15.95" customHeight="1" x14ac:dyDescent="0.2">
      <c r="B105" s="102" t="s">
        <v>111</v>
      </c>
      <c r="C105" s="103">
        <f t="shared" ref="C105:M105" si="72">+C106+C108</f>
        <v>67.3</v>
      </c>
      <c r="D105" s="103">
        <f t="shared" si="72"/>
        <v>53692.2</v>
      </c>
      <c r="E105" s="103">
        <f t="shared" si="72"/>
        <v>15602.6</v>
      </c>
      <c r="F105" s="103">
        <f t="shared" si="72"/>
        <v>18514.7</v>
      </c>
      <c r="G105" s="103">
        <f t="shared" si="72"/>
        <v>40841.599999999999</v>
      </c>
      <c r="H105" s="103">
        <f t="shared" si="72"/>
        <v>176.5</v>
      </c>
      <c r="I105" s="103">
        <f t="shared" si="72"/>
        <v>119885.5</v>
      </c>
      <c r="J105" s="103">
        <f t="shared" si="72"/>
        <v>5177.3999999999996</v>
      </c>
      <c r="K105" s="103">
        <f t="shared" si="72"/>
        <v>2450.1000000000004</v>
      </c>
      <c r="L105" s="103">
        <f t="shared" si="72"/>
        <v>3302</v>
      </c>
      <c r="M105" s="103">
        <f t="shared" si="72"/>
        <v>25413.599999999999</v>
      </c>
      <c r="N105" s="103">
        <f>+N106+N108</f>
        <v>285123.5</v>
      </c>
      <c r="O105" s="103">
        <f t="shared" ref="O105:Y105" si="73">+O106+O108</f>
        <v>15868.6</v>
      </c>
      <c r="P105" s="103">
        <f t="shared" si="73"/>
        <v>161612.4</v>
      </c>
      <c r="Q105" s="103">
        <f t="shared" si="73"/>
        <v>4826.8999999999996</v>
      </c>
      <c r="R105" s="103">
        <f t="shared" si="73"/>
        <v>25623.399999999998</v>
      </c>
      <c r="S105" s="103">
        <f t="shared" si="73"/>
        <v>1272.5</v>
      </c>
      <c r="T105" s="103">
        <f t="shared" si="73"/>
        <v>511.3</v>
      </c>
      <c r="U105" s="103">
        <f t="shared" si="73"/>
        <v>23307.7</v>
      </c>
      <c r="V105" s="103">
        <f t="shared" si="73"/>
        <v>722.1</v>
      </c>
      <c r="W105" s="103">
        <f t="shared" si="73"/>
        <v>267.8</v>
      </c>
      <c r="X105" s="103">
        <f t="shared" si="73"/>
        <v>107332.7</v>
      </c>
      <c r="Y105" s="103">
        <f t="shared" si="73"/>
        <v>9029.4</v>
      </c>
      <c r="Z105" s="103">
        <f>+Z106+Z108</f>
        <v>350374.8</v>
      </c>
      <c r="AA105" s="103">
        <f t="shared" si="59"/>
        <v>65251.299999999988</v>
      </c>
      <c r="AB105" s="108">
        <f>+AA105/N105*100</f>
        <v>22.885276029510017</v>
      </c>
      <c r="AC105" s="20"/>
    </row>
    <row r="106" spans="2:32" ht="15.95" customHeight="1" x14ac:dyDescent="0.2">
      <c r="B106" s="109" t="s">
        <v>112</v>
      </c>
      <c r="C106" s="110">
        <v>0</v>
      </c>
      <c r="D106" s="110">
        <f t="shared" ref="D106:AA106" si="74">+D107</f>
        <v>0</v>
      </c>
      <c r="E106" s="110">
        <f t="shared" si="74"/>
        <v>0</v>
      </c>
      <c r="F106" s="110">
        <f t="shared" si="74"/>
        <v>0</v>
      </c>
      <c r="G106" s="110">
        <f t="shared" si="74"/>
        <v>0</v>
      </c>
      <c r="H106" s="110">
        <f t="shared" si="74"/>
        <v>0</v>
      </c>
      <c r="I106" s="110">
        <f t="shared" si="74"/>
        <v>0</v>
      </c>
      <c r="J106" s="110">
        <f t="shared" si="74"/>
        <v>0</v>
      </c>
      <c r="K106" s="110">
        <f t="shared" si="74"/>
        <v>0</v>
      </c>
      <c r="L106" s="110">
        <f t="shared" si="74"/>
        <v>0</v>
      </c>
      <c r="M106" s="110">
        <f t="shared" si="74"/>
        <v>0</v>
      </c>
      <c r="N106" s="110">
        <f>+N107</f>
        <v>0</v>
      </c>
      <c r="O106" s="110">
        <f t="shared" si="74"/>
        <v>0</v>
      </c>
      <c r="P106" s="110">
        <f t="shared" si="74"/>
        <v>0</v>
      </c>
      <c r="Q106" s="110">
        <f t="shared" si="74"/>
        <v>0</v>
      </c>
      <c r="R106" s="110">
        <f t="shared" si="74"/>
        <v>0</v>
      </c>
      <c r="S106" s="110">
        <f t="shared" si="74"/>
        <v>0</v>
      </c>
      <c r="T106" s="110">
        <f t="shared" si="74"/>
        <v>0</v>
      </c>
      <c r="U106" s="110">
        <f t="shared" si="74"/>
        <v>0</v>
      </c>
      <c r="V106" s="110">
        <f t="shared" si="74"/>
        <v>0</v>
      </c>
      <c r="W106" s="110">
        <f t="shared" si="74"/>
        <v>0</v>
      </c>
      <c r="X106" s="110">
        <f t="shared" si="74"/>
        <v>0</v>
      </c>
      <c r="Y106" s="110">
        <f t="shared" si="74"/>
        <v>0</v>
      </c>
      <c r="Z106" s="110">
        <f>+Z107</f>
        <v>0</v>
      </c>
      <c r="AA106" s="111">
        <f t="shared" si="74"/>
        <v>0</v>
      </c>
      <c r="AB106" s="112">
        <v>0</v>
      </c>
      <c r="AC106" s="20"/>
    </row>
    <row r="107" spans="2:32" ht="15.95" customHeight="1" x14ac:dyDescent="0.2">
      <c r="B107" s="37" t="s">
        <v>113</v>
      </c>
      <c r="C107" s="106">
        <v>0</v>
      </c>
      <c r="D107" s="106">
        <v>0</v>
      </c>
      <c r="E107" s="106">
        <v>0</v>
      </c>
      <c r="F107" s="106">
        <v>0</v>
      </c>
      <c r="G107" s="106">
        <v>0</v>
      </c>
      <c r="H107" s="106">
        <v>0</v>
      </c>
      <c r="I107" s="106">
        <v>0</v>
      </c>
      <c r="J107" s="106">
        <v>0</v>
      </c>
      <c r="K107" s="106">
        <v>0</v>
      </c>
      <c r="L107" s="106">
        <v>0</v>
      </c>
      <c r="M107" s="106">
        <v>0</v>
      </c>
      <c r="N107" s="106">
        <f>SUM(C107:M107)</f>
        <v>0</v>
      </c>
      <c r="O107" s="106">
        <v>0</v>
      </c>
      <c r="P107" s="106">
        <v>0</v>
      </c>
      <c r="Q107" s="106">
        <v>0</v>
      </c>
      <c r="R107" s="106">
        <v>0</v>
      </c>
      <c r="S107" s="106">
        <v>0</v>
      </c>
      <c r="T107" s="106">
        <v>0</v>
      </c>
      <c r="U107" s="106">
        <v>0</v>
      </c>
      <c r="V107" s="106">
        <v>0</v>
      </c>
      <c r="W107" s="106">
        <v>0</v>
      </c>
      <c r="X107" s="106">
        <v>0</v>
      </c>
      <c r="Y107" s="106">
        <v>0</v>
      </c>
      <c r="Z107" s="106">
        <f>SUM(O107:Y107)</f>
        <v>0</v>
      </c>
      <c r="AA107" s="111">
        <f t="shared" ref="AA107:AA137" si="75">+Z107-N107</f>
        <v>0</v>
      </c>
      <c r="AB107" s="112">
        <v>0</v>
      </c>
      <c r="AC107" s="20"/>
    </row>
    <row r="108" spans="2:32" ht="15.95" customHeight="1" x14ac:dyDescent="0.2">
      <c r="B108" s="109" t="s">
        <v>114</v>
      </c>
      <c r="C108" s="113">
        <f t="shared" ref="C108:Y108" si="76">+C110+C113+C109</f>
        <v>67.3</v>
      </c>
      <c r="D108" s="113">
        <f t="shared" si="76"/>
        <v>53692.2</v>
      </c>
      <c r="E108" s="113">
        <f t="shared" si="76"/>
        <v>15602.6</v>
      </c>
      <c r="F108" s="113">
        <f t="shared" si="76"/>
        <v>18514.7</v>
      </c>
      <c r="G108" s="113">
        <f t="shared" si="76"/>
        <v>40841.599999999999</v>
      </c>
      <c r="H108" s="113">
        <f t="shared" si="76"/>
        <v>176.5</v>
      </c>
      <c r="I108" s="113">
        <f t="shared" si="76"/>
        <v>119885.5</v>
      </c>
      <c r="J108" s="113">
        <f t="shared" si="76"/>
        <v>5177.3999999999996</v>
      </c>
      <c r="K108" s="113">
        <f t="shared" si="76"/>
        <v>2450.1000000000004</v>
      </c>
      <c r="L108" s="113">
        <f t="shared" si="76"/>
        <v>3302</v>
      </c>
      <c r="M108" s="113">
        <f t="shared" si="76"/>
        <v>25413.599999999999</v>
      </c>
      <c r="N108" s="113">
        <f t="shared" si="76"/>
        <v>285123.5</v>
      </c>
      <c r="O108" s="113">
        <f t="shared" si="76"/>
        <v>15868.6</v>
      </c>
      <c r="P108" s="113">
        <f t="shared" si="76"/>
        <v>161612.4</v>
      </c>
      <c r="Q108" s="113">
        <f t="shared" si="76"/>
        <v>4826.8999999999996</v>
      </c>
      <c r="R108" s="113">
        <f t="shared" si="76"/>
        <v>25623.399999999998</v>
      </c>
      <c r="S108" s="113">
        <f t="shared" si="76"/>
        <v>1272.5</v>
      </c>
      <c r="T108" s="113">
        <f t="shared" si="76"/>
        <v>511.3</v>
      </c>
      <c r="U108" s="113">
        <f t="shared" si="76"/>
        <v>23307.7</v>
      </c>
      <c r="V108" s="113">
        <f t="shared" si="76"/>
        <v>722.1</v>
      </c>
      <c r="W108" s="113">
        <f t="shared" si="76"/>
        <v>267.8</v>
      </c>
      <c r="X108" s="113">
        <f t="shared" si="76"/>
        <v>107332.7</v>
      </c>
      <c r="Y108" s="113">
        <f t="shared" si="76"/>
        <v>9029.4</v>
      </c>
      <c r="Z108" s="113">
        <f>+Z110+Z113+Z109</f>
        <v>350374.8</v>
      </c>
      <c r="AA108" s="114">
        <f t="shared" si="75"/>
        <v>65251.299999999988</v>
      </c>
      <c r="AB108" s="115">
        <f>+AA108/N108*100</f>
        <v>22.885276029510017</v>
      </c>
      <c r="AC108" s="20"/>
    </row>
    <row r="109" spans="2:32" ht="15.95" customHeight="1" x14ac:dyDescent="0.2">
      <c r="B109" s="116" t="s">
        <v>115</v>
      </c>
      <c r="C109" s="99">
        <v>0</v>
      </c>
      <c r="D109" s="99">
        <v>0</v>
      </c>
      <c r="E109" s="99">
        <v>0</v>
      </c>
      <c r="F109" s="99">
        <v>0</v>
      </c>
      <c r="G109" s="99">
        <v>0</v>
      </c>
      <c r="H109" s="99">
        <v>0</v>
      </c>
      <c r="I109" s="99">
        <v>0</v>
      </c>
      <c r="J109" s="99">
        <v>0</v>
      </c>
      <c r="K109" s="99">
        <v>0</v>
      </c>
      <c r="L109" s="99">
        <v>0</v>
      </c>
      <c r="M109" s="99">
        <v>0</v>
      </c>
      <c r="N109" s="99">
        <f>SUM(C109:M109)</f>
        <v>0</v>
      </c>
      <c r="O109" s="99">
        <v>0</v>
      </c>
      <c r="P109" s="99">
        <v>0</v>
      </c>
      <c r="Q109" s="99">
        <v>0</v>
      </c>
      <c r="R109" s="99">
        <v>0</v>
      </c>
      <c r="S109" s="99">
        <v>0</v>
      </c>
      <c r="T109" s="99">
        <v>0</v>
      </c>
      <c r="U109" s="99">
        <v>0</v>
      </c>
      <c r="V109" s="99">
        <v>0</v>
      </c>
      <c r="W109" s="99">
        <v>0</v>
      </c>
      <c r="X109" s="99">
        <v>0</v>
      </c>
      <c r="Y109" s="99">
        <v>0</v>
      </c>
      <c r="Z109" s="99">
        <f>SUM(O109:Y109)</f>
        <v>0</v>
      </c>
      <c r="AA109" s="117">
        <f t="shared" si="75"/>
        <v>0</v>
      </c>
      <c r="AB109" s="118" t="s">
        <v>116</v>
      </c>
      <c r="AC109" s="20"/>
    </row>
    <row r="110" spans="2:32" ht="15.95" customHeight="1" x14ac:dyDescent="0.2">
      <c r="B110" s="116" t="s">
        <v>117</v>
      </c>
      <c r="C110" s="100">
        <f t="shared" ref="C110:M110" si="77">+C111+C112</f>
        <v>0</v>
      </c>
      <c r="D110" s="100">
        <f t="shared" si="77"/>
        <v>30000</v>
      </c>
      <c r="E110" s="100">
        <f t="shared" si="77"/>
        <v>15000</v>
      </c>
      <c r="F110" s="100">
        <f t="shared" si="77"/>
        <v>15000</v>
      </c>
      <c r="G110" s="100">
        <f t="shared" si="77"/>
        <v>40000</v>
      </c>
      <c r="H110" s="100">
        <f t="shared" si="77"/>
        <v>0</v>
      </c>
      <c r="I110" s="100">
        <f t="shared" si="77"/>
        <v>117904.3</v>
      </c>
      <c r="J110" s="100">
        <f t="shared" si="77"/>
        <v>0</v>
      </c>
      <c r="K110" s="100">
        <f t="shared" si="77"/>
        <v>1399.4</v>
      </c>
      <c r="L110" s="100">
        <f t="shared" si="77"/>
        <v>0</v>
      </c>
      <c r="M110" s="100">
        <f t="shared" si="77"/>
        <v>25000</v>
      </c>
      <c r="N110" s="100">
        <f>+N111+N112</f>
        <v>244303.7</v>
      </c>
      <c r="O110" s="100">
        <f t="shared" ref="O110:Y110" si="78">+O111+O112</f>
        <v>0</v>
      </c>
      <c r="P110" s="100">
        <f t="shared" si="78"/>
        <v>157488.79999999999</v>
      </c>
      <c r="Q110" s="100">
        <f t="shared" si="78"/>
        <v>0</v>
      </c>
      <c r="R110" s="100">
        <f t="shared" si="78"/>
        <v>153.80000000000001</v>
      </c>
      <c r="S110" s="100">
        <f t="shared" si="78"/>
        <v>103.1</v>
      </c>
      <c r="T110" s="100">
        <f t="shared" si="78"/>
        <v>0</v>
      </c>
      <c r="U110" s="100">
        <f t="shared" si="78"/>
        <v>20000</v>
      </c>
      <c r="V110" s="100">
        <f t="shared" si="78"/>
        <v>0</v>
      </c>
      <c r="W110" s="100">
        <f t="shared" si="78"/>
        <v>0</v>
      </c>
      <c r="X110" s="100">
        <f t="shared" si="78"/>
        <v>102294.9</v>
      </c>
      <c r="Y110" s="100">
        <f t="shared" si="78"/>
        <v>0</v>
      </c>
      <c r="Z110" s="100">
        <f>+Z111+Z112</f>
        <v>280040.59999999998</v>
      </c>
      <c r="AA110" s="33">
        <f t="shared" si="75"/>
        <v>35736.899999999965</v>
      </c>
      <c r="AB110" s="99">
        <f>+AA110/N110*100</f>
        <v>14.62806334902008</v>
      </c>
      <c r="AC110" s="20"/>
    </row>
    <row r="111" spans="2:32" ht="15.95" customHeight="1" x14ac:dyDescent="0.2">
      <c r="B111" s="119" t="s">
        <v>118</v>
      </c>
      <c r="C111" s="106">
        <v>0</v>
      </c>
      <c r="D111" s="106">
        <v>30000</v>
      </c>
      <c r="E111" s="106">
        <v>15000</v>
      </c>
      <c r="F111" s="106">
        <v>15000</v>
      </c>
      <c r="G111" s="106">
        <v>40000</v>
      </c>
      <c r="H111" s="106">
        <v>0</v>
      </c>
      <c r="I111" s="106">
        <v>0</v>
      </c>
      <c r="J111" s="106">
        <v>0</v>
      </c>
      <c r="K111" s="106">
        <v>0</v>
      </c>
      <c r="L111" s="106">
        <v>0</v>
      </c>
      <c r="M111" s="106">
        <v>25000</v>
      </c>
      <c r="N111" s="106">
        <f>SUM(C111:M111)</f>
        <v>125000</v>
      </c>
      <c r="O111" s="106">
        <v>0</v>
      </c>
      <c r="P111" s="106">
        <v>0</v>
      </c>
      <c r="Q111" s="106">
        <v>0</v>
      </c>
      <c r="R111" s="106">
        <v>0</v>
      </c>
      <c r="S111" s="106">
        <v>0</v>
      </c>
      <c r="T111" s="106">
        <v>0</v>
      </c>
      <c r="U111" s="106">
        <v>20000</v>
      </c>
      <c r="V111" s="106">
        <v>0</v>
      </c>
      <c r="W111" s="106">
        <v>0</v>
      </c>
      <c r="X111" s="106">
        <v>0</v>
      </c>
      <c r="Y111" s="106">
        <v>0</v>
      </c>
      <c r="Z111" s="106">
        <f>SUM(O111:Y111)</f>
        <v>20000</v>
      </c>
      <c r="AA111" s="120">
        <f t="shared" si="75"/>
        <v>-105000</v>
      </c>
      <c r="AB111" s="106">
        <f>+AA111/N111*100</f>
        <v>-84</v>
      </c>
      <c r="AC111" s="20"/>
    </row>
    <row r="112" spans="2:32" ht="15.95" customHeight="1" x14ac:dyDescent="0.2">
      <c r="B112" s="119" t="s">
        <v>119</v>
      </c>
      <c r="C112" s="106">
        <v>0</v>
      </c>
      <c r="D112" s="106">
        <v>0</v>
      </c>
      <c r="E112" s="106">
        <v>0</v>
      </c>
      <c r="F112" s="106">
        <v>0</v>
      </c>
      <c r="G112" s="106">
        <v>0</v>
      </c>
      <c r="H112" s="106">
        <v>0</v>
      </c>
      <c r="I112" s="106">
        <v>117904.3</v>
      </c>
      <c r="J112" s="106">
        <v>0</v>
      </c>
      <c r="K112" s="106">
        <v>1399.4</v>
      </c>
      <c r="L112" s="106">
        <v>0</v>
      </c>
      <c r="M112" s="106">
        <v>0</v>
      </c>
      <c r="N112" s="106">
        <f>SUM(C112:M112)</f>
        <v>119303.7</v>
      </c>
      <c r="O112" s="106">
        <v>0</v>
      </c>
      <c r="P112" s="106">
        <v>157488.79999999999</v>
      </c>
      <c r="Q112" s="106">
        <v>0</v>
      </c>
      <c r="R112" s="106">
        <v>153.80000000000001</v>
      </c>
      <c r="S112" s="106">
        <v>103.1</v>
      </c>
      <c r="T112" s="106">
        <v>0</v>
      </c>
      <c r="U112" s="106">
        <v>0</v>
      </c>
      <c r="V112" s="106">
        <v>0</v>
      </c>
      <c r="W112" s="106">
        <v>0</v>
      </c>
      <c r="X112" s="106">
        <v>102294.9</v>
      </c>
      <c r="Y112" s="106">
        <v>0</v>
      </c>
      <c r="Z112" s="106">
        <f>SUM(O112:Y112)</f>
        <v>260040.59999999998</v>
      </c>
      <c r="AA112" s="120">
        <f t="shared" si="75"/>
        <v>140736.89999999997</v>
      </c>
      <c r="AB112" s="61">
        <v>0</v>
      </c>
      <c r="AC112" s="20"/>
    </row>
    <row r="113" spans="2:32" ht="15.95" customHeight="1" x14ac:dyDescent="0.2">
      <c r="B113" s="116" t="s">
        <v>120</v>
      </c>
      <c r="C113" s="100">
        <f t="shared" ref="C113:M113" si="79">+C114+C115</f>
        <v>67.3</v>
      </c>
      <c r="D113" s="100">
        <f t="shared" si="79"/>
        <v>23692.2</v>
      </c>
      <c r="E113" s="100">
        <f t="shared" si="79"/>
        <v>602.6</v>
      </c>
      <c r="F113" s="100">
        <f t="shared" si="79"/>
        <v>3514.7</v>
      </c>
      <c r="G113" s="100">
        <f t="shared" si="79"/>
        <v>841.6</v>
      </c>
      <c r="H113" s="100">
        <f t="shared" si="79"/>
        <v>176.5</v>
      </c>
      <c r="I113" s="100">
        <f t="shared" si="79"/>
        <v>1981.2</v>
      </c>
      <c r="J113" s="100">
        <f t="shared" si="79"/>
        <v>5177.3999999999996</v>
      </c>
      <c r="K113" s="100">
        <f t="shared" si="79"/>
        <v>1050.7</v>
      </c>
      <c r="L113" s="100">
        <f t="shared" si="79"/>
        <v>3302</v>
      </c>
      <c r="M113" s="100">
        <f t="shared" si="79"/>
        <v>413.6</v>
      </c>
      <c r="N113" s="100">
        <f>+N114+N115</f>
        <v>40819.799999999996</v>
      </c>
      <c r="O113" s="100">
        <f t="shared" ref="O113:Y113" si="80">+O114+O115</f>
        <v>15868.6</v>
      </c>
      <c r="P113" s="100">
        <f t="shared" si="80"/>
        <v>4123.6000000000004</v>
      </c>
      <c r="Q113" s="100">
        <f t="shared" si="80"/>
        <v>4826.8999999999996</v>
      </c>
      <c r="R113" s="100">
        <f t="shared" si="80"/>
        <v>25469.599999999999</v>
      </c>
      <c r="S113" s="100">
        <f t="shared" si="80"/>
        <v>1169.4000000000001</v>
      </c>
      <c r="T113" s="100">
        <f t="shared" si="80"/>
        <v>511.3</v>
      </c>
      <c r="U113" s="100">
        <f t="shared" si="80"/>
        <v>3307.7</v>
      </c>
      <c r="V113" s="100">
        <f t="shared" si="80"/>
        <v>722.1</v>
      </c>
      <c r="W113" s="100">
        <f t="shared" si="80"/>
        <v>267.8</v>
      </c>
      <c r="X113" s="100">
        <f t="shared" si="80"/>
        <v>5037.8</v>
      </c>
      <c r="Y113" s="100">
        <f t="shared" si="80"/>
        <v>9029.4</v>
      </c>
      <c r="Z113" s="100">
        <f>+Z114+Z115</f>
        <v>70334.2</v>
      </c>
      <c r="AA113" s="33">
        <f t="shared" si="75"/>
        <v>29514.400000000001</v>
      </c>
      <c r="AB113" s="32">
        <f>+AA113/N113*100</f>
        <v>72.304126918799213</v>
      </c>
      <c r="AC113" s="20"/>
    </row>
    <row r="114" spans="2:32" ht="15.95" customHeight="1" x14ac:dyDescent="0.2">
      <c r="B114" s="119" t="s">
        <v>121</v>
      </c>
      <c r="C114" s="106">
        <v>0</v>
      </c>
      <c r="D114" s="106">
        <v>0</v>
      </c>
      <c r="E114" s="106">
        <v>0</v>
      </c>
      <c r="F114" s="106">
        <v>0</v>
      </c>
      <c r="G114" s="106">
        <v>0</v>
      </c>
      <c r="H114" s="106">
        <v>0</v>
      </c>
      <c r="I114" s="106">
        <v>0</v>
      </c>
      <c r="J114" s="106">
        <v>0</v>
      </c>
      <c r="K114" s="106">
        <v>0</v>
      </c>
      <c r="L114" s="106">
        <v>0</v>
      </c>
      <c r="M114" s="106">
        <v>0</v>
      </c>
      <c r="N114" s="106">
        <f>SUM(C114:M114)</f>
        <v>0</v>
      </c>
      <c r="O114" s="106">
        <f>SUM(H114:N114)</f>
        <v>0</v>
      </c>
      <c r="P114" s="106">
        <v>0</v>
      </c>
      <c r="Q114" s="106">
        <v>0</v>
      </c>
      <c r="R114" s="106">
        <v>0</v>
      </c>
      <c r="S114" s="106">
        <v>0</v>
      </c>
      <c r="T114" s="106">
        <v>0</v>
      </c>
      <c r="U114" s="106">
        <v>0</v>
      </c>
      <c r="V114" s="106">
        <v>0</v>
      </c>
      <c r="W114" s="106">
        <v>0</v>
      </c>
      <c r="X114" s="106">
        <v>0</v>
      </c>
      <c r="Y114" s="106">
        <v>0</v>
      </c>
      <c r="Z114" s="106">
        <f>SUM(O114:Y114)</f>
        <v>0</v>
      </c>
      <c r="AA114" s="86">
        <f t="shared" si="75"/>
        <v>0</v>
      </c>
      <c r="AB114" s="112">
        <v>0</v>
      </c>
      <c r="AC114" s="20"/>
    </row>
    <row r="115" spans="2:32" ht="15.95" customHeight="1" x14ac:dyDescent="0.2">
      <c r="B115" s="119" t="s">
        <v>122</v>
      </c>
      <c r="C115" s="121">
        <v>67.3</v>
      </c>
      <c r="D115" s="107">
        <v>23692.2</v>
      </c>
      <c r="E115" s="107">
        <v>602.6</v>
      </c>
      <c r="F115" s="107">
        <v>3514.7</v>
      </c>
      <c r="G115" s="107">
        <v>841.6</v>
      </c>
      <c r="H115" s="107">
        <v>176.5</v>
      </c>
      <c r="I115" s="106">
        <v>1981.2</v>
      </c>
      <c r="J115" s="106">
        <v>5177.3999999999996</v>
      </c>
      <c r="K115" s="106">
        <v>1050.7</v>
      </c>
      <c r="L115" s="106">
        <v>3302</v>
      </c>
      <c r="M115" s="106">
        <v>413.6</v>
      </c>
      <c r="N115" s="106">
        <f>SUM(C115:M115)</f>
        <v>40819.799999999996</v>
      </c>
      <c r="O115" s="121">
        <v>15868.6</v>
      </c>
      <c r="P115" s="107">
        <v>4123.6000000000004</v>
      </c>
      <c r="Q115" s="107">
        <v>4826.8999999999996</v>
      </c>
      <c r="R115" s="107">
        <v>25469.599999999999</v>
      </c>
      <c r="S115" s="107">
        <v>1169.4000000000001</v>
      </c>
      <c r="T115" s="107">
        <v>511.3</v>
      </c>
      <c r="U115" s="106">
        <v>3307.7</v>
      </c>
      <c r="V115" s="106">
        <v>722.1</v>
      </c>
      <c r="W115" s="106">
        <v>267.8</v>
      </c>
      <c r="X115" s="106">
        <v>5037.8</v>
      </c>
      <c r="Y115" s="106">
        <v>9029.4</v>
      </c>
      <c r="Z115" s="106">
        <f>SUM(O115:Y115)</f>
        <v>70334.2</v>
      </c>
      <c r="AA115" s="120">
        <f t="shared" si="75"/>
        <v>29514.400000000001</v>
      </c>
      <c r="AB115" s="122">
        <f>+AA115/N115*100</f>
        <v>72.304126918799213</v>
      </c>
      <c r="AC115" s="20"/>
    </row>
    <row r="116" spans="2:32" ht="15.95" customHeight="1" x14ac:dyDescent="0.2">
      <c r="B116" s="102" t="s">
        <v>123</v>
      </c>
      <c r="C116" s="99">
        <f t="shared" ref="C116:M116" si="81">+C117+C120</f>
        <v>0</v>
      </c>
      <c r="D116" s="99">
        <f t="shared" si="81"/>
        <v>745.8</v>
      </c>
      <c r="E116" s="99">
        <f t="shared" si="81"/>
        <v>562.70000000000005</v>
      </c>
      <c r="F116" s="99">
        <f t="shared" si="81"/>
        <v>711.2</v>
      </c>
      <c r="G116" s="99">
        <f t="shared" si="81"/>
        <v>199.8</v>
      </c>
      <c r="H116" s="99">
        <f t="shared" si="81"/>
        <v>0</v>
      </c>
      <c r="I116" s="99">
        <f t="shared" si="81"/>
        <v>0</v>
      </c>
      <c r="J116" s="99">
        <f t="shared" si="81"/>
        <v>0</v>
      </c>
      <c r="K116" s="99">
        <f t="shared" si="81"/>
        <v>0</v>
      </c>
      <c r="L116" s="99">
        <f t="shared" si="81"/>
        <v>0</v>
      </c>
      <c r="M116" s="99">
        <f t="shared" si="81"/>
        <v>2525.6999999999998</v>
      </c>
      <c r="N116" s="99">
        <f>+N117+N120</f>
        <v>4745.2000000000007</v>
      </c>
      <c r="O116" s="99">
        <f t="shared" ref="O116:Y116" si="82">+O117+O120</f>
        <v>0</v>
      </c>
      <c r="P116" s="99">
        <f t="shared" si="82"/>
        <v>0</v>
      </c>
      <c r="Q116" s="99">
        <f t="shared" si="82"/>
        <v>0</v>
      </c>
      <c r="R116" s="99">
        <f t="shared" si="82"/>
        <v>0</v>
      </c>
      <c r="S116" s="99">
        <f t="shared" si="82"/>
        <v>0</v>
      </c>
      <c r="T116" s="99">
        <f t="shared" si="82"/>
        <v>0</v>
      </c>
      <c r="U116" s="99">
        <f t="shared" si="82"/>
        <v>736.5</v>
      </c>
      <c r="V116" s="99">
        <f t="shared" si="82"/>
        <v>0</v>
      </c>
      <c r="W116" s="99">
        <f t="shared" si="82"/>
        <v>0</v>
      </c>
      <c r="X116" s="99">
        <f t="shared" si="82"/>
        <v>0</v>
      </c>
      <c r="Y116" s="99">
        <f t="shared" si="82"/>
        <v>0</v>
      </c>
      <c r="Z116" s="99">
        <f>+Z117+Z120</f>
        <v>736.5</v>
      </c>
      <c r="AA116" s="33">
        <f t="shared" si="75"/>
        <v>-4008.7000000000007</v>
      </c>
      <c r="AB116" s="32">
        <f>+AA116/N116*100</f>
        <v>-84.479052516226929</v>
      </c>
      <c r="AC116" s="20"/>
    </row>
    <row r="117" spans="2:32" ht="15.95" customHeight="1" x14ac:dyDescent="0.2">
      <c r="B117" s="116" t="s">
        <v>124</v>
      </c>
      <c r="C117" s="99">
        <f t="shared" ref="C117:M117" si="83">+C118+C119</f>
        <v>0</v>
      </c>
      <c r="D117" s="99">
        <f t="shared" si="83"/>
        <v>745.8</v>
      </c>
      <c r="E117" s="99">
        <f t="shared" si="83"/>
        <v>445.1</v>
      </c>
      <c r="F117" s="99">
        <f t="shared" si="83"/>
        <v>475.9</v>
      </c>
      <c r="G117" s="99">
        <f t="shared" si="83"/>
        <v>199.8</v>
      </c>
      <c r="H117" s="99">
        <f t="shared" si="83"/>
        <v>0</v>
      </c>
      <c r="I117" s="99">
        <f t="shared" si="83"/>
        <v>0</v>
      </c>
      <c r="J117" s="99">
        <f t="shared" si="83"/>
        <v>0</v>
      </c>
      <c r="K117" s="99">
        <f t="shared" si="83"/>
        <v>0</v>
      </c>
      <c r="L117" s="99">
        <f t="shared" si="83"/>
        <v>0</v>
      </c>
      <c r="M117" s="99">
        <f t="shared" si="83"/>
        <v>1220.3</v>
      </c>
      <c r="N117" s="99">
        <f>+N118+N119</f>
        <v>3086.9</v>
      </c>
      <c r="O117" s="99">
        <f t="shared" ref="O117:Y117" si="84">+O118+O119</f>
        <v>0</v>
      </c>
      <c r="P117" s="99">
        <f t="shared" si="84"/>
        <v>0</v>
      </c>
      <c r="Q117" s="99">
        <f t="shared" si="84"/>
        <v>0</v>
      </c>
      <c r="R117" s="99">
        <f t="shared" si="84"/>
        <v>0</v>
      </c>
      <c r="S117" s="99">
        <f t="shared" si="84"/>
        <v>0</v>
      </c>
      <c r="T117" s="99">
        <f t="shared" si="84"/>
        <v>0</v>
      </c>
      <c r="U117" s="99">
        <f t="shared" si="84"/>
        <v>736.5</v>
      </c>
      <c r="V117" s="99">
        <f t="shared" si="84"/>
        <v>0</v>
      </c>
      <c r="W117" s="99">
        <f t="shared" si="84"/>
        <v>0</v>
      </c>
      <c r="X117" s="99">
        <f t="shared" si="84"/>
        <v>0</v>
      </c>
      <c r="Y117" s="99">
        <f t="shared" si="84"/>
        <v>0</v>
      </c>
      <c r="Z117" s="99">
        <f>+Z118+Z119</f>
        <v>736.5</v>
      </c>
      <c r="AA117" s="33">
        <f t="shared" si="75"/>
        <v>-2350.4</v>
      </c>
      <c r="AB117" s="32">
        <f>+AA117/N117*100</f>
        <v>-76.141112442903875</v>
      </c>
      <c r="AC117" s="20"/>
    </row>
    <row r="118" spans="2:32" ht="15.95" customHeight="1" x14ac:dyDescent="0.2">
      <c r="B118" s="123" t="s">
        <v>125</v>
      </c>
      <c r="C118" s="106">
        <v>0</v>
      </c>
      <c r="D118" s="106">
        <v>745.8</v>
      </c>
      <c r="E118" s="106">
        <v>445.1</v>
      </c>
      <c r="F118" s="106">
        <v>475.9</v>
      </c>
      <c r="G118" s="106">
        <v>199.8</v>
      </c>
      <c r="H118" s="106">
        <v>0</v>
      </c>
      <c r="I118" s="106">
        <v>0</v>
      </c>
      <c r="J118" s="106">
        <v>0</v>
      </c>
      <c r="K118" s="106">
        <v>0</v>
      </c>
      <c r="L118" s="106">
        <v>0</v>
      </c>
      <c r="M118" s="106">
        <v>1220.3</v>
      </c>
      <c r="N118" s="106">
        <f>SUM(C118:M118)</f>
        <v>3086.9</v>
      </c>
      <c r="O118" s="106">
        <v>0</v>
      </c>
      <c r="P118" s="106">
        <v>0</v>
      </c>
      <c r="Q118" s="106">
        <v>0</v>
      </c>
      <c r="R118" s="106">
        <v>0</v>
      </c>
      <c r="S118" s="106">
        <v>0</v>
      </c>
      <c r="T118" s="106">
        <v>0</v>
      </c>
      <c r="U118" s="106">
        <v>736.5</v>
      </c>
      <c r="V118" s="106">
        <v>0</v>
      </c>
      <c r="W118" s="106">
        <v>0</v>
      </c>
      <c r="X118" s="106">
        <v>0</v>
      </c>
      <c r="Y118" s="106">
        <v>0</v>
      </c>
      <c r="Z118" s="106">
        <f>SUM(O118:Y118)</f>
        <v>736.5</v>
      </c>
      <c r="AA118" s="120">
        <f t="shared" si="75"/>
        <v>-2350.4</v>
      </c>
      <c r="AB118" s="122">
        <f>+AA118/N118*100</f>
        <v>-76.141112442903875</v>
      </c>
      <c r="AC118" s="20"/>
    </row>
    <row r="119" spans="2:32" ht="15.95" customHeight="1" x14ac:dyDescent="0.2">
      <c r="B119" s="123" t="s">
        <v>126</v>
      </c>
      <c r="C119" s="124">
        <v>0</v>
      </c>
      <c r="D119" s="124">
        <v>0</v>
      </c>
      <c r="E119" s="124">
        <v>0</v>
      </c>
      <c r="F119" s="124">
        <v>0</v>
      </c>
      <c r="G119" s="124">
        <v>0</v>
      </c>
      <c r="H119" s="124">
        <v>0</v>
      </c>
      <c r="I119" s="125">
        <v>0</v>
      </c>
      <c r="J119" s="125">
        <v>0</v>
      </c>
      <c r="K119" s="125">
        <v>0</v>
      </c>
      <c r="L119" s="125">
        <v>0</v>
      </c>
      <c r="M119" s="125">
        <v>0</v>
      </c>
      <c r="N119" s="106">
        <f>SUM(C119:M119)</f>
        <v>0</v>
      </c>
      <c r="O119" s="124">
        <v>0</v>
      </c>
      <c r="P119" s="124">
        <v>0</v>
      </c>
      <c r="Q119" s="124">
        <v>0</v>
      </c>
      <c r="R119" s="124">
        <v>0</v>
      </c>
      <c r="S119" s="124">
        <v>0</v>
      </c>
      <c r="T119" s="124">
        <v>0</v>
      </c>
      <c r="U119" s="125">
        <v>0</v>
      </c>
      <c r="V119" s="125">
        <v>0</v>
      </c>
      <c r="W119" s="125">
        <v>0</v>
      </c>
      <c r="X119" s="125">
        <v>0</v>
      </c>
      <c r="Y119" s="125">
        <v>0</v>
      </c>
      <c r="Z119" s="106">
        <f>SUM(O119:Y119)</f>
        <v>0</v>
      </c>
      <c r="AA119" s="73">
        <f t="shared" si="75"/>
        <v>0</v>
      </c>
      <c r="AB119" s="61">
        <v>0</v>
      </c>
      <c r="AC119" s="20"/>
    </row>
    <row r="120" spans="2:32" ht="15.95" customHeight="1" x14ac:dyDescent="0.2">
      <c r="B120" s="116" t="s">
        <v>127</v>
      </c>
      <c r="C120" s="99">
        <f t="shared" ref="C120:M120" si="85">+C121+C122</f>
        <v>0</v>
      </c>
      <c r="D120" s="99">
        <f t="shared" si="85"/>
        <v>0</v>
      </c>
      <c r="E120" s="99">
        <f t="shared" si="85"/>
        <v>117.6</v>
      </c>
      <c r="F120" s="99">
        <f t="shared" si="85"/>
        <v>235.3</v>
      </c>
      <c r="G120" s="99">
        <f t="shared" si="85"/>
        <v>0</v>
      </c>
      <c r="H120" s="99">
        <f t="shared" si="85"/>
        <v>0</v>
      </c>
      <c r="I120" s="99">
        <f t="shared" si="85"/>
        <v>0</v>
      </c>
      <c r="J120" s="99">
        <f t="shared" si="85"/>
        <v>0</v>
      </c>
      <c r="K120" s="99">
        <f t="shared" si="85"/>
        <v>0</v>
      </c>
      <c r="L120" s="99">
        <f t="shared" si="85"/>
        <v>0</v>
      </c>
      <c r="M120" s="99">
        <f t="shared" si="85"/>
        <v>1305.4000000000001</v>
      </c>
      <c r="N120" s="99">
        <f>+N121+N122</f>
        <v>1658.3000000000002</v>
      </c>
      <c r="O120" s="99">
        <f t="shared" ref="O120:Y120" si="86">+O121+O122</f>
        <v>0</v>
      </c>
      <c r="P120" s="99">
        <f t="shared" si="86"/>
        <v>0</v>
      </c>
      <c r="Q120" s="99">
        <f t="shared" si="86"/>
        <v>0</v>
      </c>
      <c r="R120" s="99">
        <f t="shared" si="86"/>
        <v>0</v>
      </c>
      <c r="S120" s="99">
        <f t="shared" si="86"/>
        <v>0</v>
      </c>
      <c r="T120" s="99">
        <f t="shared" si="86"/>
        <v>0</v>
      </c>
      <c r="U120" s="99">
        <f t="shared" si="86"/>
        <v>0</v>
      </c>
      <c r="V120" s="99">
        <f t="shared" si="86"/>
        <v>0</v>
      </c>
      <c r="W120" s="99">
        <f t="shared" si="86"/>
        <v>0</v>
      </c>
      <c r="X120" s="99">
        <f t="shared" si="86"/>
        <v>0</v>
      </c>
      <c r="Y120" s="99">
        <f t="shared" si="86"/>
        <v>0</v>
      </c>
      <c r="Z120" s="99">
        <f>+Z121+Z122</f>
        <v>0</v>
      </c>
      <c r="AA120" s="33">
        <f t="shared" si="75"/>
        <v>-1658.3000000000002</v>
      </c>
      <c r="AB120" s="32">
        <f>+AA120/N120*100</f>
        <v>-100</v>
      </c>
      <c r="AC120" s="20"/>
    </row>
    <row r="121" spans="2:32" ht="15.95" customHeight="1" x14ac:dyDescent="0.2">
      <c r="B121" s="123" t="s">
        <v>128</v>
      </c>
      <c r="C121" s="106">
        <v>0</v>
      </c>
      <c r="D121" s="106">
        <v>0</v>
      </c>
      <c r="E121" s="106">
        <v>117.6</v>
      </c>
      <c r="F121" s="106">
        <v>235.3</v>
      </c>
      <c r="G121" s="106">
        <v>0</v>
      </c>
      <c r="H121" s="106">
        <v>0</v>
      </c>
      <c r="I121" s="106">
        <v>0</v>
      </c>
      <c r="J121" s="106">
        <v>0</v>
      </c>
      <c r="K121" s="106">
        <v>0</v>
      </c>
      <c r="L121" s="106">
        <v>0</v>
      </c>
      <c r="M121" s="106">
        <v>1305.4000000000001</v>
      </c>
      <c r="N121" s="106">
        <f>SUM(C121:M121)</f>
        <v>1658.3000000000002</v>
      </c>
      <c r="O121" s="106">
        <v>0</v>
      </c>
      <c r="P121" s="106">
        <v>0</v>
      </c>
      <c r="Q121" s="106">
        <v>0</v>
      </c>
      <c r="R121" s="106">
        <v>0</v>
      </c>
      <c r="S121" s="106">
        <v>0</v>
      </c>
      <c r="T121" s="106">
        <v>0</v>
      </c>
      <c r="U121" s="106">
        <v>0</v>
      </c>
      <c r="V121" s="106">
        <v>0</v>
      </c>
      <c r="W121" s="106">
        <v>0</v>
      </c>
      <c r="X121" s="106">
        <v>0</v>
      </c>
      <c r="Y121" s="106">
        <v>0</v>
      </c>
      <c r="Z121" s="106">
        <f>SUM(O121:Y121)</f>
        <v>0</v>
      </c>
      <c r="AA121" s="120">
        <f t="shared" si="75"/>
        <v>-1658.3000000000002</v>
      </c>
      <c r="AB121" s="122">
        <f>+AA121/N121*100</f>
        <v>-100</v>
      </c>
      <c r="AC121" s="20"/>
    </row>
    <row r="122" spans="2:32" ht="15.95" customHeight="1" x14ac:dyDescent="0.2">
      <c r="B122" s="123" t="s">
        <v>129</v>
      </c>
      <c r="C122" s="106">
        <v>0</v>
      </c>
      <c r="D122" s="106">
        <v>0</v>
      </c>
      <c r="E122" s="106">
        <v>0</v>
      </c>
      <c r="F122" s="106">
        <v>0</v>
      </c>
      <c r="G122" s="106">
        <v>0</v>
      </c>
      <c r="H122" s="106">
        <v>0</v>
      </c>
      <c r="I122" s="106">
        <v>0</v>
      </c>
      <c r="J122" s="106">
        <v>0</v>
      </c>
      <c r="K122" s="106">
        <v>0</v>
      </c>
      <c r="L122" s="106">
        <v>0</v>
      </c>
      <c r="M122" s="106">
        <v>0</v>
      </c>
      <c r="N122" s="106">
        <f>SUM(C122:M122)</f>
        <v>0</v>
      </c>
      <c r="O122" s="106">
        <v>0</v>
      </c>
      <c r="P122" s="106">
        <v>0</v>
      </c>
      <c r="Q122" s="106">
        <v>0</v>
      </c>
      <c r="R122" s="106">
        <v>0</v>
      </c>
      <c r="S122" s="106">
        <v>0</v>
      </c>
      <c r="T122" s="106">
        <v>0</v>
      </c>
      <c r="U122" s="106">
        <v>0</v>
      </c>
      <c r="V122" s="106">
        <v>0</v>
      </c>
      <c r="W122" s="106">
        <v>0</v>
      </c>
      <c r="X122" s="106">
        <v>0</v>
      </c>
      <c r="Y122" s="106">
        <v>0</v>
      </c>
      <c r="Z122" s="106">
        <f>SUM(O122:Y122)</f>
        <v>0</v>
      </c>
      <c r="AA122" s="120">
        <f t="shared" si="75"/>
        <v>0</v>
      </c>
      <c r="AB122" s="61">
        <v>0</v>
      </c>
      <c r="AC122" s="20"/>
    </row>
    <row r="123" spans="2:32" ht="30" customHeight="1" x14ac:dyDescent="0.2">
      <c r="B123" s="126" t="s">
        <v>130</v>
      </c>
      <c r="C123" s="127">
        <v>104</v>
      </c>
      <c r="D123" s="127">
        <v>52.4</v>
      </c>
      <c r="E123" s="127">
        <v>225.2</v>
      </c>
      <c r="F123" s="127">
        <v>564.1</v>
      </c>
      <c r="G123" s="127">
        <v>59.4</v>
      </c>
      <c r="H123" s="127">
        <v>29.4</v>
      </c>
      <c r="I123" s="127">
        <v>123.8</v>
      </c>
      <c r="J123" s="127">
        <v>198.7</v>
      </c>
      <c r="K123" s="127">
        <v>78.5</v>
      </c>
      <c r="L123" s="127">
        <v>21.1</v>
      </c>
      <c r="M123" s="127">
        <v>38</v>
      </c>
      <c r="N123" s="127">
        <f>SUM(C123:M123)</f>
        <v>1494.6</v>
      </c>
      <c r="O123" s="128">
        <v>410.3</v>
      </c>
      <c r="P123" s="128">
        <v>13.8</v>
      </c>
      <c r="Q123" s="128">
        <v>100.1</v>
      </c>
      <c r="R123" s="128">
        <v>110.6</v>
      </c>
      <c r="S123" s="128">
        <v>19.600000000000001</v>
      </c>
      <c r="T123" s="128">
        <v>12.6</v>
      </c>
      <c r="U123" s="128">
        <v>211.7</v>
      </c>
      <c r="V123" s="128">
        <v>45.4</v>
      </c>
      <c r="W123" s="128">
        <v>24.9</v>
      </c>
      <c r="X123" s="128">
        <v>7.5</v>
      </c>
      <c r="Y123" s="128">
        <v>5.8</v>
      </c>
      <c r="Z123" s="127">
        <f>SUM(O123:Y123)</f>
        <v>962.3</v>
      </c>
      <c r="AA123" s="129">
        <f t="shared" si="75"/>
        <v>-532.29999999999995</v>
      </c>
      <c r="AB123" s="130">
        <f t="shared" ref="AB123:AB129" si="87">+AA123/N123*100</f>
        <v>-35.614880235514519</v>
      </c>
      <c r="AC123" s="20"/>
    </row>
    <row r="124" spans="2:32" ht="18.75" customHeight="1" thickBot="1" x14ac:dyDescent="0.25">
      <c r="B124" s="131" t="s">
        <v>105</v>
      </c>
      <c r="C124" s="132">
        <f t="shared" ref="C124:Z124" si="88">+C123+C101+C100+C99</f>
        <v>117283.6</v>
      </c>
      <c r="D124" s="132">
        <f t="shared" si="88"/>
        <v>141897.70000000001</v>
      </c>
      <c r="E124" s="132">
        <f t="shared" si="88"/>
        <v>104812.1</v>
      </c>
      <c r="F124" s="132">
        <f t="shared" si="88"/>
        <v>139457.20000000001</v>
      </c>
      <c r="G124" s="132">
        <f t="shared" si="88"/>
        <v>134051.80000000002</v>
      </c>
      <c r="H124" s="132">
        <f t="shared" si="88"/>
        <v>85933.5</v>
      </c>
      <c r="I124" s="132">
        <f t="shared" si="88"/>
        <v>243692</v>
      </c>
      <c r="J124" s="132">
        <f t="shared" si="88"/>
        <v>109381.6</v>
      </c>
      <c r="K124" s="132">
        <f t="shared" si="88"/>
        <v>95838.799999999988</v>
      </c>
      <c r="L124" s="132">
        <f t="shared" si="88"/>
        <v>107595.5</v>
      </c>
      <c r="M124" s="132">
        <f t="shared" si="88"/>
        <v>127685.90000000002</v>
      </c>
      <c r="N124" s="133">
        <f>+N123+N101+N100+N99</f>
        <v>1407629.7000000002</v>
      </c>
      <c r="O124" s="132">
        <f t="shared" si="88"/>
        <v>125070.20000000001</v>
      </c>
      <c r="P124" s="132">
        <f t="shared" si="88"/>
        <v>256437.19999999998</v>
      </c>
      <c r="Q124" s="132">
        <f t="shared" si="88"/>
        <v>97916.7</v>
      </c>
      <c r="R124" s="132">
        <f t="shared" si="88"/>
        <v>153164.70000000001</v>
      </c>
      <c r="S124" s="132">
        <f t="shared" si="88"/>
        <v>107276.4</v>
      </c>
      <c r="T124" s="132">
        <f t="shared" si="88"/>
        <v>98235.7</v>
      </c>
      <c r="U124" s="132">
        <f t="shared" si="88"/>
        <v>138917.49999999997</v>
      </c>
      <c r="V124" s="132">
        <f t="shared" si="88"/>
        <v>97653.000000000029</v>
      </c>
      <c r="W124" s="132">
        <f t="shared" si="88"/>
        <v>95664.499999999985</v>
      </c>
      <c r="X124" s="132">
        <f t="shared" si="88"/>
        <v>215421.19999999998</v>
      </c>
      <c r="Y124" s="132">
        <f t="shared" si="88"/>
        <v>101940.7</v>
      </c>
      <c r="Z124" s="133">
        <f t="shared" si="88"/>
        <v>1487697.8</v>
      </c>
      <c r="AA124" s="134">
        <f t="shared" si="75"/>
        <v>80068.09999999986</v>
      </c>
      <c r="AB124" s="132">
        <f t="shared" si="87"/>
        <v>5.688150797045548</v>
      </c>
      <c r="AC124" s="20"/>
      <c r="AD124" s="21"/>
      <c r="AE124" s="21"/>
      <c r="AF124" s="21"/>
    </row>
    <row r="125" spans="2:32" ht="15.95" customHeight="1" thickTop="1" x14ac:dyDescent="0.2">
      <c r="B125" s="135" t="s">
        <v>131</v>
      </c>
      <c r="C125" s="136">
        <f>SUM(C126:C135)</f>
        <v>785.6</v>
      </c>
      <c r="D125" s="136">
        <f t="shared" ref="D125:Y125" si="89">SUM(D126:D135)</f>
        <v>567.70000000000005</v>
      </c>
      <c r="E125" s="136">
        <f t="shared" si="89"/>
        <v>671.9000000000002</v>
      </c>
      <c r="F125" s="136">
        <f t="shared" si="89"/>
        <v>2548.7999999999997</v>
      </c>
      <c r="G125" s="136">
        <f t="shared" si="89"/>
        <v>881.70000000000016</v>
      </c>
      <c r="H125" s="136">
        <f t="shared" si="89"/>
        <v>691.50000000000011</v>
      </c>
      <c r="I125" s="136">
        <f t="shared" si="89"/>
        <v>788</v>
      </c>
      <c r="J125" s="136">
        <f t="shared" si="89"/>
        <v>699.80000000000007</v>
      </c>
      <c r="K125" s="136">
        <f t="shared" si="89"/>
        <v>622.80000000000018</v>
      </c>
      <c r="L125" s="136">
        <f t="shared" si="89"/>
        <v>744.50000000000011</v>
      </c>
      <c r="M125" s="136">
        <f t="shared" si="89"/>
        <v>610.5</v>
      </c>
      <c r="N125" s="136">
        <f>SUM(N126:N135)</f>
        <v>9612.7999999999993</v>
      </c>
      <c r="O125" s="136">
        <f t="shared" si="89"/>
        <v>691.9</v>
      </c>
      <c r="P125" s="136">
        <f t="shared" si="89"/>
        <v>634.4</v>
      </c>
      <c r="Q125" s="136">
        <f t="shared" si="89"/>
        <v>734.6</v>
      </c>
      <c r="R125" s="136">
        <f t="shared" si="89"/>
        <v>2832.4</v>
      </c>
      <c r="S125" s="136">
        <f t="shared" si="89"/>
        <v>870.2</v>
      </c>
      <c r="T125" s="136">
        <f t="shared" si="89"/>
        <v>746.00000000000011</v>
      </c>
      <c r="U125" s="136">
        <f t="shared" si="89"/>
        <v>849</v>
      </c>
      <c r="V125" s="136">
        <f t="shared" si="89"/>
        <v>2119.2000000000003</v>
      </c>
      <c r="W125" s="136">
        <f>SUM(W126:W135)</f>
        <v>1095.4999999999998</v>
      </c>
      <c r="X125" s="136">
        <f t="shared" ref="X125" si="90">SUM(X126:X135)</f>
        <v>1253.5</v>
      </c>
      <c r="Y125" s="136">
        <f t="shared" si="89"/>
        <v>1066.5999999999999</v>
      </c>
      <c r="Z125" s="129">
        <f t="shared" ref="Z125:Z136" si="91">SUM(O125:Y125)</f>
        <v>12893.300000000001</v>
      </c>
      <c r="AA125" s="129">
        <f t="shared" si="75"/>
        <v>3280.5000000000018</v>
      </c>
      <c r="AB125" s="127">
        <f t="shared" si="87"/>
        <v>34.126373169107879</v>
      </c>
      <c r="AC125" s="20"/>
      <c r="AD125" s="20"/>
      <c r="AE125" s="96"/>
      <c r="AF125" s="20"/>
    </row>
    <row r="126" spans="2:32" ht="17.25" customHeight="1" x14ac:dyDescent="0.25">
      <c r="B126" s="137" t="s">
        <v>132</v>
      </c>
      <c r="C126" s="138">
        <v>508.2</v>
      </c>
      <c r="D126" s="138">
        <v>467.6</v>
      </c>
      <c r="E126" s="138">
        <v>510.5</v>
      </c>
      <c r="F126" s="138">
        <v>513.9</v>
      </c>
      <c r="G126" s="138">
        <v>546.20000000000005</v>
      </c>
      <c r="H126" s="138">
        <v>498.2</v>
      </c>
      <c r="I126" s="138">
        <v>518.20000000000005</v>
      </c>
      <c r="J126" s="138">
        <v>504.6</v>
      </c>
      <c r="K126" s="138">
        <v>505.8</v>
      </c>
      <c r="L126" s="138">
        <v>514.6</v>
      </c>
      <c r="M126" s="138">
        <v>502.9</v>
      </c>
      <c r="N126" s="138">
        <f t="shared" ref="N126:N135" si="92">SUM(C126:M126)</f>
        <v>5590.6999999999989</v>
      </c>
      <c r="O126" s="138">
        <v>538.29999999999995</v>
      </c>
      <c r="P126" s="138">
        <v>521</v>
      </c>
      <c r="Q126" s="138">
        <v>561.20000000000005</v>
      </c>
      <c r="R126" s="138">
        <v>545.70000000000005</v>
      </c>
      <c r="S126" s="138">
        <v>603.79999999999995</v>
      </c>
      <c r="T126" s="138">
        <v>567</v>
      </c>
      <c r="U126" s="138">
        <v>572.79999999999995</v>
      </c>
      <c r="V126" s="138">
        <v>559.9</v>
      </c>
      <c r="W126" s="138">
        <v>574.79999999999995</v>
      </c>
      <c r="X126" s="138">
        <v>583.4</v>
      </c>
      <c r="Y126" s="138">
        <v>561.79999999999995</v>
      </c>
      <c r="Z126" s="139">
        <f t="shared" si="91"/>
        <v>6189.7</v>
      </c>
      <c r="AA126" s="139">
        <f t="shared" si="75"/>
        <v>599.00000000000091</v>
      </c>
      <c r="AB126" s="138">
        <f t="shared" si="87"/>
        <v>10.714221832686444</v>
      </c>
      <c r="AC126" s="20"/>
      <c r="AD126" s="20"/>
      <c r="AE126" s="96"/>
      <c r="AF126" s="20"/>
    </row>
    <row r="127" spans="2:32" ht="17.25" customHeight="1" x14ac:dyDescent="0.2">
      <c r="B127" s="140" t="s">
        <v>133</v>
      </c>
      <c r="C127" s="138">
        <v>113.8</v>
      </c>
      <c r="D127" s="138">
        <v>36</v>
      </c>
      <c r="E127" s="138">
        <v>47.7</v>
      </c>
      <c r="F127" s="138">
        <v>42</v>
      </c>
      <c r="G127" s="138">
        <v>69.5</v>
      </c>
      <c r="H127" s="138">
        <v>33.9</v>
      </c>
      <c r="I127" s="138">
        <v>64.8</v>
      </c>
      <c r="J127" s="138">
        <v>79.5</v>
      </c>
      <c r="K127" s="138">
        <v>62.9</v>
      </c>
      <c r="L127" s="138">
        <v>77.5</v>
      </c>
      <c r="M127" s="138">
        <v>55.4</v>
      </c>
      <c r="N127" s="138">
        <f t="shared" si="92"/>
        <v>683</v>
      </c>
      <c r="O127" s="138">
        <v>35.6</v>
      </c>
      <c r="P127" s="138">
        <v>53.3</v>
      </c>
      <c r="Q127" s="138">
        <v>63.7</v>
      </c>
      <c r="R127" s="138">
        <v>55.6</v>
      </c>
      <c r="S127" s="138">
        <v>58.5</v>
      </c>
      <c r="T127" s="138">
        <v>53</v>
      </c>
      <c r="U127" s="138">
        <v>70.7</v>
      </c>
      <c r="V127" s="138">
        <v>60.8</v>
      </c>
      <c r="W127" s="138">
        <v>94.9</v>
      </c>
      <c r="X127" s="138">
        <v>106.7</v>
      </c>
      <c r="Y127" s="138">
        <v>116.4</v>
      </c>
      <c r="Z127" s="139">
        <f t="shared" si="91"/>
        <v>769.2</v>
      </c>
      <c r="AA127" s="139">
        <f t="shared" si="75"/>
        <v>86.200000000000045</v>
      </c>
      <c r="AB127" s="138">
        <f t="shared" si="87"/>
        <v>12.62079062957541</v>
      </c>
      <c r="AC127" s="20"/>
      <c r="AE127" s="21"/>
    </row>
    <row r="128" spans="2:32" ht="17.25" customHeight="1" x14ac:dyDescent="0.2">
      <c r="B128" s="140" t="s">
        <v>134</v>
      </c>
      <c r="C128" s="138">
        <v>64.3</v>
      </c>
      <c r="D128" s="138">
        <v>25</v>
      </c>
      <c r="E128" s="138">
        <v>42.7</v>
      </c>
      <c r="F128" s="138">
        <v>14.9</v>
      </c>
      <c r="G128" s="138">
        <v>35.9</v>
      </c>
      <c r="H128" s="138">
        <v>15.7</v>
      </c>
      <c r="I128" s="138">
        <v>29.6</v>
      </c>
      <c r="J128" s="138">
        <v>10</v>
      </c>
      <c r="K128" s="138">
        <v>16.7</v>
      </c>
      <c r="L128" s="138">
        <v>28.1</v>
      </c>
      <c r="M128" s="138">
        <v>13.7</v>
      </c>
      <c r="N128" s="138">
        <f t="shared" si="92"/>
        <v>296.59999999999997</v>
      </c>
      <c r="O128" s="138">
        <v>14</v>
      </c>
      <c r="P128" s="138">
        <v>16.100000000000001</v>
      </c>
      <c r="Q128" s="138">
        <v>21.8</v>
      </c>
      <c r="R128" s="138">
        <v>25.1</v>
      </c>
      <c r="S128" s="138">
        <v>15.4</v>
      </c>
      <c r="T128" s="138">
        <v>39.6</v>
      </c>
      <c r="U128" s="138">
        <v>32.9</v>
      </c>
      <c r="V128" s="138">
        <v>17.2</v>
      </c>
      <c r="W128" s="138">
        <v>33.200000000000003</v>
      </c>
      <c r="X128" s="138">
        <v>25.8</v>
      </c>
      <c r="Y128" s="138">
        <v>30.9</v>
      </c>
      <c r="Z128" s="139">
        <f t="shared" si="91"/>
        <v>272</v>
      </c>
      <c r="AA128" s="139">
        <f t="shared" si="75"/>
        <v>-24.599999999999966</v>
      </c>
      <c r="AB128" s="138">
        <f t="shared" si="87"/>
        <v>-8.2939986513823225</v>
      </c>
      <c r="AC128" s="20"/>
      <c r="AE128" s="21"/>
    </row>
    <row r="129" spans="2:29" ht="17.25" customHeight="1" x14ac:dyDescent="0.2">
      <c r="B129" s="140" t="s">
        <v>135</v>
      </c>
      <c r="C129" s="141">
        <v>0</v>
      </c>
      <c r="D129" s="141">
        <v>0</v>
      </c>
      <c r="E129" s="141">
        <v>0</v>
      </c>
      <c r="F129" s="141">
        <v>0</v>
      </c>
      <c r="G129" s="141">
        <v>0</v>
      </c>
      <c r="H129" s="141">
        <v>0</v>
      </c>
      <c r="I129" s="141">
        <v>0</v>
      </c>
      <c r="J129" s="141">
        <v>0</v>
      </c>
      <c r="K129" s="141">
        <v>0</v>
      </c>
      <c r="L129" s="141">
        <v>0.1</v>
      </c>
      <c r="M129" s="141">
        <v>1.5</v>
      </c>
      <c r="N129" s="138">
        <f t="shared" si="92"/>
        <v>1.6</v>
      </c>
      <c r="O129" s="141">
        <v>0</v>
      </c>
      <c r="P129" s="141">
        <v>0</v>
      </c>
      <c r="Q129" s="141">
        <v>0</v>
      </c>
      <c r="R129" s="141">
        <v>0</v>
      </c>
      <c r="S129" s="141">
        <v>0</v>
      </c>
      <c r="T129" s="141">
        <v>0</v>
      </c>
      <c r="U129" s="141">
        <v>0</v>
      </c>
      <c r="V129" s="141">
        <v>0</v>
      </c>
      <c r="W129" s="141">
        <v>0</v>
      </c>
      <c r="X129" s="141">
        <v>0.2</v>
      </c>
      <c r="Y129" s="141">
        <v>0.1</v>
      </c>
      <c r="Z129" s="139">
        <f t="shared" si="91"/>
        <v>0.30000000000000004</v>
      </c>
      <c r="AA129" s="139">
        <f t="shared" si="75"/>
        <v>-1.3</v>
      </c>
      <c r="AB129" s="138">
        <f t="shared" si="87"/>
        <v>-81.25</v>
      </c>
      <c r="AC129" s="20"/>
    </row>
    <row r="130" spans="2:29" ht="17.25" customHeight="1" x14ac:dyDescent="0.2">
      <c r="B130" s="140" t="s">
        <v>136</v>
      </c>
      <c r="C130" s="138">
        <v>0</v>
      </c>
      <c r="D130" s="44">
        <v>0</v>
      </c>
      <c r="E130" s="44">
        <v>0</v>
      </c>
      <c r="F130" s="44">
        <v>0</v>
      </c>
      <c r="G130" s="44">
        <v>17.7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138">
        <f t="shared" si="92"/>
        <v>17.7</v>
      </c>
      <c r="O130" s="138">
        <v>0</v>
      </c>
      <c r="P130" s="138">
        <v>0</v>
      </c>
      <c r="Q130" s="138">
        <v>0</v>
      </c>
      <c r="R130" s="138">
        <v>0</v>
      </c>
      <c r="S130" s="138">
        <v>0</v>
      </c>
      <c r="T130" s="138">
        <v>0</v>
      </c>
      <c r="U130" s="138">
        <v>0</v>
      </c>
      <c r="V130" s="138">
        <v>0</v>
      </c>
      <c r="W130" s="138">
        <v>0</v>
      </c>
      <c r="X130" s="138">
        <v>0</v>
      </c>
      <c r="Y130" s="138">
        <v>0</v>
      </c>
      <c r="Z130" s="139">
        <f t="shared" si="91"/>
        <v>0</v>
      </c>
      <c r="AA130" s="142">
        <f t="shared" si="75"/>
        <v>-17.7</v>
      </c>
      <c r="AB130" s="138">
        <f>+AA130/N130*100</f>
        <v>-100</v>
      </c>
      <c r="AC130" s="20"/>
    </row>
    <row r="131" spans="2:29" ht="17.25" customHeight="1" x14ac:dyDescent="0.2">
      <c r="B131" s="140" t="s">
        <v>137</v>
      </c>
      <c r="C131" s="44">
        <v>0</v>
      </c>
      <c r="D131" s="44">
        <v>0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138">
        <f t="shared" si="92"/>
        <v>0</v>
      </c>
      <c r="O131" s="143">
        <v>0</v>
      </c>
      <c r="P131" s="143">
        <v>0</v>
      </c>
      <c r="Q131" s="143">
        <v>0</v>
      </c>
      <c r="R131" s="143">
        <v>0</v>
      </c>
      <c r="S131" s="143">
        <v>0</v>
      </c>
      <c r="T131" s="143">
        <v>0</v>
      </c>
      <c r="U131" s="143">
        <v>0</v>
      </c>
      <c r="V131" s="138">
        <v>1428</v>
      </c>
      <c r="W131" s="138">
        <v>350.2</v>
      </c>
      <c r="X131" s="138">
        <v>410.3</v>
      </c>
      <c r="Y131" s="138">
        <v>325.60000000000002</v>
      </c>
      <c r="Z131" s="139">
        <f t="shared" si="91"/>
        <v>2514.1</v>
      </c>
      <c r="AA131" s="144">
        <f t="shared" si="75"/>
        <v>2514.1</v>
      </c>
      <c r="AB131" s="143">
        <v>0</v>
      </c>
      <c r="AC131" s="20"/>
    </row>
    <row r="132" spans="2:29" ht="17.25" customHeight="1" x14ac:dyDescent="0.2">
      <c r="B132" s="140" t="s">
        <v>138</v>
      </c>
      <c r="C132" s="145">
        <v>4.0999999999999996</v>
      </c>
      <c r="D132" s="145">
        <v>3.4</v>
      </c>
      <c r="E132" s="145">
        <v>4</v>
      </c>
      <c r="F132" s="145">
        <v>3.8</v>
      </c>
      <c r="G132" s="145">
        <v>4</v>
      </c>
      <c r="H132" s="145">
        <v>4.3</v>
      </c>
      <c r="I132" s="145">
        <v>4.0999999999999996</v>
      </c>
      <c r="J132" s="145">
        <v>4.2</v>
      </c>
      <c r="K132" s="145">
        <v>3.7</v>
      </c>
      <c r="L132" s="145">
        <v>4.5</v>
      </c>
      <c r="M132" s="145">
        <v>3.6</v>
      </c>
      <c r="N132" s="138">
        <f t="shared" si="92"/>
        <v>43.7</v>
      </c>
      <c r="O132" s="145">
        <v>3.4</v>
      </c>
      <c r="P132" s="145">
        <v>4.0999999999999996</v>
      </c>
      <c r="Q132" s="145">
        <v>4</v>
      </c>
      <c r="R132" s="145">
        <v>4.4000000000000004</v>
      </c>
      <c r="S132" s="145">
        <v>3.7</v>
      </c>
      <c r="T132" s="145">
        <v>4.2</v>
      </c>
      <c r="U132" s="145">
        <v>4.5</v>
      </c>
      <c r="V132" s="145">
        <v>3.8</v>
      </c>
      <c r="W132" s="145">
        <v>4.0999999999999996</v>
      </c>
      <c r="X132" s="145">
        <v>3.6</v>
      </c>
      <c r="Y132" s="145">
        <v>3.8</v>
      </c>
      <c r="Z132" s="139">
        <f t="shared" si="91"/>
        <v>43.6</v>
      </c>
      <c r="AA132" s="139">
        <f t="shared" si="75"/>
        <v>-0.10000000000000142</v>
      </c>
      <c r="AB132" s="122">
        <f t="shared" ref="AB132:AB137" si="93">+AA132/N132*100</f>
        <v>-0.22883295194508335</v>
      </c>
      <c r="AC132" s="20"/>
    </row>
    <row r="133" spans="2:29" ht="17.25" customHeight="1" x14ac:dyDescent="0.2">
      <c r="B133" s="140" t="s">
        <v>139</v>
      </c>
      <c r="C133" s="138">
        <v>75.099999999999994</v>
      </c>
      <c r="D133" s="138">
        <v>23.1</v>
      </c>
      <c r="E133" s="138">
        <v>53.2</v>
      </c>
      <c r="F133" s="138">
        <v>1957.6</v>
      </c>
      <c r="G133" s="138">
        <v>188.6</v>
      </c>
      <c r="H133" s="138">
        <v>65.5</v>
      </c>
      <c r="I133" s="138">
        <v>149.80000000000001</v>
      </c>
      <c r="J133" s="138">
        <v>37.299999999999997</v>
      </c>
      <c r="K133" s="138">
        <v>21.2</v>
      </c>
      <c r="L133" s="138">
        <v>99.7</v>
      </c>
      <c r="M133" s="138">
        <v>15.3</v>
      </c>
      <c r="N133" s="138">
        <f t="shared" si="92"/>
        <v>2686.4</v>
      </c>
      <c r="O133" s="138">
        <v>81</v>
      </c>
      <c r="P133" s="138">
        <v>29.1</v>
      </c>
      <c r="Q133" s="138">
        <v>69.400000000000006</v>
      </c>
      <c r="R133" s="138">
        <v>2190</v>
      </c>
      <c r="S133" s="138">
        <v>174.8</v>
      </c>
      <c r="T133" s="138">
        <v>67.5</v>
      </c>
      <c r="U133" s="138">
        <v>153.9</v>
      </c>
      <c r="V133" s="138">
        <v>40.4</v>
      </c>
      <c r="W133" s="138">
        <v>27</v>
      </c>
      <c r="X133" s="138">
        <v>103.7</v>
      </c>
      <c r="Y133" s="138">
        <v>17.2</v>
      </c>
      <c r="Z133" s="139">
        <f t="shared" si="91"/>
        <v>2954</v>
      </c>
      <c r="AA133" s="139">
        <f t="shared" si="75"/>
        <v>267.59999999999991</v>
      </c>
      <c r="AB133" s="138">
        <f t="shared" si="93"/>
        <v>9.9612864800476437</v>
      </c>
      <c r="AC133" s="20"/>
    </row>
    <row r="134" spans="2:29" ht="17.25" customHeight="1" x14ac:dyDescent="0.2">
      <c r="B134" s="140" t="s">
        <v>140</v>
      </c>
      <c r="C134" s="145">
        <v>1.7</v>
      </c>
      <c r="D134" s="145">
        <v>1.7</v>
      </c>
      <c r="E134" s="145">
        <v>1.7</v>
      </c>
      <c r="F134" s="145">
        <v>1.7</v>
      </c>
      <c r="G134" s="145">
        <v>3.2</v>
      </c>
      <c r="H134" s="145">
        <v>3.7</v>
      </c>
      <c r="I134" s="145">
        <v>1.7</v>
      </c>
      <c r="J134" s="145">
        <v>4</v>
      </c>
      <c r="K134" s="145">
        <v>1.7</v>
      </c>
      <c r="L134" s="145">
        <v>2.7</v>
      </c>
      <c r="M134" s="145">
        <v>2.1</v>
      </c>
      <c r="N134" s="138">
        <f t="shared" si="92"/>
        <v>25.9</v>
      </c>
      <c r="O134" s="145">
        <v>2.5</v>
      </c>
      <c r="P134" s="145">
        <v>2.5</v>
      </c>
      <c r="Q134" s="145">
        <v>1.6</v>
      </c>
      <c r="R134" s="145">
        <v>1.6</v>
      </c>
      <c r="S134" s="145">
        <v>1.5</v>
      </c>
      <c r="T134" s="145">
        <v>1.5</v>
      </c>
      <c r="U134" s="145">
        <v>5</v>
      </c>
      <c r="V134" s="145">
        <v>0</v>
      </c>
      <c r="W134" s="145">
        <v>0</v>
      </c>
      <c r="X134" s="145">
        <v>0</v>
      </c>
      <c r="Y134" s="145">
        <v>0</v>
      </c>
      <c r="Z134" s="139">
        <f t="shared" si="91"/>
        <v>16.2</v>
      </c>
      <c r="AA134" s="139">
        <f t="shared" si="75"/>
        <v>-9.6999999999999993</v>
      </c>
      <c r="AB134" s="122">
        <f t="shared" si="93"/>
        <v>-37.451737451737451</v>
      </c>
      <c r="AC134" s="20"/>
    </row>
    <row r="135" spans="2:29" ht="16.5" customHeight="1" thickBot="1" x14ac:dyDescent="0.25">
      <c r="B135" s="146" t="s">
        <v>141</v>
      </c>
      <c r="C135" s="147">
        <v>18.399999999999999</v>
      </c>
      <c r="D135" s="147">
        <v>10.9</v>
      </c>
      <c r="E135" s="147">
        <v>12.1</v>
      </c>
      <c r="F135" s="147">
        <v>14.9</v>
      </c>
      <c r="G135" s="147">
        <v>16.600000000000001</v>
      </c>
      <c r="H135" s="147">
        <v>70.2</v>
      </c>
      <c r="I135" s="148">
        <v>19.8</v>
      </c>
      <c r="J135" s="148">
        <v>60.2</v>
      </c>
      <c r="K135" s="148">
        <v>10.8</v>
      </c>
      <c r="L135" s="148">
        <v>17.3</v>
      </c>
      <c r="M135" s="148">
        <v>16</v>
      </c>
      <c r="N135" s="138">
        <f t="shared" si="92"/>
        <v>267.20000000000005</v>
      </c>
      <c r="O135" s="147">
        <v>17.100000000000001</v>
      </c>
      <c r="P135" s="147">
        <v>8.3000000000000007</v>
      </c>
      <c r="Q135" s="147">
        <v>12.9</v>
      </c>
      <c r="R135" s="147">
        <v>10</v>
      </c>
      <c r="S135" s="147">
        <v>12.5</v>
      </c>
      <c r="T135" s="147">
        <v>13.2</v>
      </c>
      <c r="U135" s="148">
        <v>9.1999999999999993</v>
      </c>
      <c r="V135" s="148">
        <v>9.1</v>
      </c>
      <c r="W135" s="148">
        <v>11.3</v>
      </c>
      <c r="X135" s="148">
        <v>19.8</v>
      </c>
      <c r="Y135" s="148">
        <v>10.8</v>
      </c>
      <c r="Z135" s="139">
        <f t="shared" si="91"/>
        <v>134.19999999999999</v>
      </c>
      <c r="AA135" s="149">
        <f t="shared" si="75"/>
        <v>-133.00000000000006</v>
      </c>
      <c r="AB135" s="150">
        <f t="shared" si="93"/>
        <v>-49.775449101796418</v>
      </c>
      <c r="AC135" s="20"/>
    </row>
    <row r="136" spans="2:29" ht="19.5" customHeight="1" thickTop="1" x14ac:dyDescent="0.2">
      <c r="B136" s="151" t="s">
        <v>142</v>
      </c>
      <c r="C136" s="152">
        <f t="shared" ref="C136:Y136" si="94">+C125+C124</f>
        <v>118069.20000000001</v>
      </c>
      <c r="D136" s="153">
        <f t="shared" si="94"/>
        <v>142465.40000000002</v>
      </c>
      <c r="E136" s="153">
        <f t="shared" si="94"/>
        <v>105484</v>
      </c>
      <c r="F136" s="153">
        <f t="shared" si="94"/>
        <v>142006</v>
      </c>
      <c r="G136" s="153">
        <f t="shared" si="94"/>
        <v>134933.50000000003</v>
      </c>
      <c r="H136" s="153">
        <f t="shared" si="94"/>
        <v>86625</v>
      </c>
      <c r="I136" s="153">
        <f t="shared" si="94"/>
        <v>244480</v>
      </c>
      <c r="J136" s="153">
        <f t="shared" si="94"/>
        <v>110081.40000000001</v>
      </c>
      <c r="K136" s="153">
        <f t="shared" si="94"/>
        <v>96461.599999999991</v>
      </c>
      <c r="L136" s="153">
        <f t="shared" si="94"/>
        <v>108340</v>
      </c>
      <c r="M136" s="153">
        <f t="shared" si="94"/>
        <v>128296.40000000002</v>
      </c>
      <c r="N136" s="154">
        <f>+N125+N124</f>
        <v>1417242.5000000002</v>
      </c>
      <c r="O136" s="155">
        <f t="shared" si="94"/>
        <v>125762.1</v>
      </c>
      <c r="P136" s="155">
        <f t="shared" si="94"/>
        <v>257071.59999999998</v>
      </c>
      <c r="Q136" s="155">
        <f>+Q125+Q124</f>
        <v>98651.3</v>
      </c>
      <c r="R136" s="155">
        <f t="shared" si="94"/>
        <v>155997.1</v>
      </c>
      <c r="S136" s="155">
        <f t="shared" si="94"/>
        <v>108146.59999999999</v>
      </c>
      <c r="T136" s="155">
        <f t="shared" si="94"/>
        <v>98981.7</v>
      </c>
      <c r="U136" s="155">
        <f t="shared" si="94"/>
        <v>139766.49999999997</v>
      </c>
      <c r="V136" s="155">
        <f t="shared" si="94"/>
        <v>99772.200000000026</v>
      </c>
      <c r="W136" s="155">
        <f>+W125+W124</f>
        <v>96759.999999999985</v>
      </c>
      <c r="X136" s="155">
        <f t="shared" ref="X136" si="95">+X125+X124</f>
        <v>216674.69999999998</v>
      </c>
      <c r="Y136" s="155">
        <f t="shared" si="94"/>
        <v>103007.3</v>
      </c>
      <c r="Z136" s="155">
        <f t="shared" si="91"/>
        <v>1500591.0999999999</v>
      </c>
      <c r="AA136" s="156">
        <f t="shared" si="75"/>
        <v>83348.599999999627</v>
      </c>
      <c r="AB136" s="152">
        <f t="shared" si="93"/>
        <v>5.8810401183989054</v>
      </c>
      <c r="AC136" s="20"/>
    </row>
    <row r="137" spans="2:29" ht="19.5" customHeight="1" x14ac:dyDescent="0.2">
      <c r="B137" s="157" t="s">
        <v>143</v>
      </c>
      <c r="C137" s="158">
        <f>+'[1]cut presupuestaria'!C31</f>
        <v>3412.1</v>
      </c>
      <c r="D137" s="158">
        <f>+'[1]cut presupuestaria'!D31</f>
        <v>2945</v>
      </c>
      <c r="E137" s="158">
        <f>+'[1]cut presupuestaria'!E31</f>
        <v>2090.6999999999998</v>
      </c>
      <c r="F137" s="158">
        <f>+'[1]cut presupuestaria'!F31</f>
        <v>2773.3999999999996</v>
      </c>
      <c r="G137" s="158">
        <f>+'[1]cut presupuestaria'!G31</f>
        <v>2620.9</v>
      </c>
      <c r="H137" s="158">
        <f>+'[1]cut presupuestaria'!H31</f>
        <v>1901.4999999999998</v>
      </c>
      <c r="I137" s="158">
        <f>+'[1]cut presupuestaria'!I31</f>
        <v>2534.1999999999998</v>
      </c>
      <c r="J137" s="158">
        <f>+'[1]cut presupuestaria'!J31</f>
        <v>3442.1000000000004</v>
      </c>
      <c r="K137" s="158">
        <f>+'[1]cut presupuestaria'!K31</f>
        <v>2465.7999999999997</v>
      </c>
      <c r="L137" s="158">
        <f>+'[1]cut presupuestaria'!L31</f>
        <v>2566.5000000000005</v>
      </c>
      <c r="M137" s="158">
        <f>+'[1]cut presupuestaria'!M31</f>
        <v>2800.6</v>
      </c>
      <c r="N137" s="158">
        <f>+'[1]cut presupuestaria'!N31</f>
        <v>29552.799999999999</v>
      </c>
      <c r="O137" s="158">
        <f>+'[1]cut presupuestaria'!O31</f>
        <v>2405.4</v>
      </c>
      <c r="P137" s="158">
        <f>+'[1]cut presupuestaria'!P31</f>
        <v>2341.2000000000003</v>
      </c>
      <c r="Q137" s="158">
        <f>+'[1]cut presupuestaria'!Q31</f>
        <v>2385.4000000000005</v>
      </c>
      <c r="R137" s="158">
        <f>+'[1]cut presupuestaria'!R31</f>
        <v>2425.1</v>
      </c>
      <c r="S137" s="158">
        <f>+'[1]cut presupuestaria'!S31</f>
        <v>2935.2000000000007</v>
      </c>
      <c r="T137" s="158">
        <f>+'[1]cut presupuestaria'!T31</f>
        <v>2739.3</v>
      </c>
      <c r="U137" s="158">
        <f>+'[1]cut presupuestaria'!U31</f>
        <v>3035.2</v>
      </c>
      <c r="V137" s="158">
        <f>+'[1]cut presupuestaria'!V31</f>
        <v>3622.9</v>
      </c>
      <c r="W137" s="158">
        <f>+'[1]cut presupuestaria'!W31</f>
        <v>2794.8999999999996</v>
      </c>
      <c r="X137" s="158">
        <f>+'[1]cut presupuestaria'!X31</f>
        <v>2776.0000000000005</v>
      </c>
      <c r="Y137" s="158">
        <f>+'[1]cut presupuestaria'!Y31</f>
        <v>2613.3000000000002</v>
      </c>
      <c r="Z137" s="158">
        <f>+'[1]cut presupuestaria'!Z31</f>
        <v>30073.900000000005</v>
      </c>
      <c r="AA137" s="159">
        <f t="shared" si="75"/>
        <v>521.10000000000582</v>
      </c>
      <c r="AB137" s="159">
        <f t="shared" si="93"/>
        <v>1.763284697219911</v>
      </c>
      <c r="AC137" s="20"/>
    </row>
    <row r="138" spans="2:29" ht="16.5" customHeight="1" x14ac:dyDescent="0.2">
      <c r="B138" s="160" t="s">
        <v>144</v>
      </c>
      <c r="C138" s="161"/>
      <c r="D138" s="161"/>
      <c r="E138" s="161"/>
      <c r="F138" s="161"/>
      <c r="G138" s="162"/>
      <c r="H138" s="162"/>
      <c r="I138" s="162"/>
      <c r="J138" s="162"/>
      <c r="K138" s="162"/>
      <c r="L138" s="162"/>
      <c r="M138" s="162"/>
      <c r="N138" s="163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4"/>
      <c r="AB138" s="165"/>
      <c r="AC138" s="20"/>
    </row>
    <row r="139" spans="2:29" ht="15" customHeight="1" x14ac:dyDescent="0.2">
      <c r="B139" s="166" t="s">
        <v>145</v>
      </c>
      <c r="C139" s="167"/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2"/>
      <c r="Y139" s="162"/>
      <c r="Z139" s="162"/>
      <c r="AA139" s="167"/>
      <c r="AB139" s="168"/>
      <c r="AC139" s="20"/>
    </row>
    <row r="140" spans="2:29" s="171" customFormat="1" ht="12.75" customHeight="1" x14ac:dyDescent="0.2">
      <c r="B140" s="169" t="s">
        <v>146</v>
      </c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70"/>
      <c r="AC140" s="20"/>
    </row>
    <row r="141" spans="2:29" s="171" customFormat="1" ht="14.25" customHeight="1" x14ac:dyDescent="0.2">
      <c r="B141" s="169" t="s">
        <v>147</v>
      </c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2"/>
      <c r="AB141" s="170"/>
      <c r="AC141" s="20"/>
    </row>
    <row r="142" spans="2:29" ht="13.5" customHeight="1" x14ac:dyDescent="0.2">
      <c r="B142" s="172" t="s">
        <v>148</v>
      </c>
      <c r="C142" s="162"/>
      <c r="D142" s="162"/>
      <c r="E142" s="162"/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  <c r="AA142" s="162"/>
      <c r="AB142" s="173"/>
      <c r="AC142" s="20"/>
    </row>
    <row r="143" spans="2:29" ht="12.75" customHeight="1" x14ac:dyDescent="0.2">
      <c r="C143" s="167"/>
      <c r="D143" s="167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74"/>
      <c r="AC143" s="20"/>
    </row>
    <row r="144" spans="2:29" x14ac:dyDescent="0.2">
      <c r="B144" s="175"/>
      <c r="C144" s="162"/>
      <c r="D144" s="162"/>
      <c r="E144" s="162"/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74"/>
      <c r="AC144" s="20"/>
    </row>
    <row r="145" spans="2:29" x14ac:dyDescent="0.2">
      <c r="B145" s="175"/>
      <c r="C145" s="167"/>
      <c r="D145" s="167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2"/>
      <c r="AB145" s="176"/>
      <c r="AC145" s="20"/>
    </row>
    <row r="146" spans="2:29" x14ac:dyDescent="0.2">
      <c r="B146" s="168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  <c r="AA146" s="162"/>
      <c r="AB146" s="170"/>
      <c r="AC146" s="20"/>
    </row>
    <row r="147" spans="2:29" x14ac:dyDescent="0.2">
      <c r="B147" s="177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77"/>
      <c r="AC147" s="20"/>
    </row>
    <row r="148" spans="2:29" x14ac:dyDescent="0.2">
      <c r="B148" s="177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8"/>
      <c r="W148" s="178"/>
      <c r="X148" s="178"/>
      <c r="Y148" s="178"/>
      <c r="Z148" s="178"/>
      <c r="AA148" s="162"/>
      <c r="AB148" s="177"/>
      <c r="AC148" s="20"/>
    </row>
    <row r="149" spans="2:29" x14ac:dyDescent="0.2">
      <c r="B149" s="177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  <c r="U149" s="178"/>
      <c r="V149" s="178"/>
      <c r="W149" s="178"/>
      <c r="X149" s="178"/>
      <c r="Y149" s="178"/>
      <c r="Z149" s="178"/>
      <c r="AA149" s="162"/>
      <c r="AB149" s="170"/>
      <c r="AC149" s="20"/>
    </row>
    <row r="150" spans="2:29" x14ac:dyDescent="0.2">
      <c r="B150" s="177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  <c r="X150" s="178"/>
      <c r="Y150" s="178"/>
      <c r="Z150" s="178"/>
      <c r="AA150" s="162"/>
      <c r="AB150" s="177"/>
      <c r="AC150" s="20"/>
    </row>
    <row r="151" spans="2:29" x14ac:dyDescent="0.2">
      <c r="B151" s="177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78"/>
      <c r="P151" s="178"/>
      <c r="Q151" s="178"/>
      <c r="R151" s="178"/>
      <c r="S151" s="178"/>
      <c r="T151" s="178"/>
      <c r="U151" s="178"/>
      <c r="V151" s="178"/>
      <c r="W151" s="178"/>
      <c r="X151" s="178"/>
      <c r="Y151" s="178"/>
      <c r="Z151" s="178"/>
      <c r="AA151" s="179"/>
      <c r="AB151" s="177"/>
    </row>
    <row r="152" spans="2:29" x14ac:dyDescent="0.2">
      <c r="B152" s="177"/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  <c r="Y152" s="178"/>
      <c r="Z152" s="178"/>
      <c r="AA152" s="179"/>
      <c r="AB152" s="177"/>
    </row>
    <row r="153" spans="2:29" x14ac:dyDescent="0.2">
      <c r="B153" s="177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79"/>
      <c r="AB153" s="177"/>
    </row>
    <row r="154" spans="2:29" s="180" customFormat="1" ht="12" x14ac:dyDescent="0.2">
      <c r="C154" s="181"/>
      <c r="D154" s="181"/>
      <c r="E154" s="181"/>
      <c r="F154" s="181"/>
      <c r="G154" s="181"/>
      <c r="N154" s="181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  <c r="AA154" s="182"/>
    </row>
    <row r="155" spans="2:29" s="180" customFormat="1" ht="12" x14ac:dyDescent="0.2"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4"/>
    </row>
    <row r="156" spans="2:29" x14ac:dyDescent="0.2">
      <c r="C156" s="162"/>
      <c r="D156" s="162"/>
      <c r="E156" s="162"/>
      <c r="F156" s="162"/>
      <c r="G156" s="162"/>
      <c r="H156" s="162"/>
      <c r="I156" s="162"/>
      <c r="J156" s="162"/>
      <c r="K156" s="162"/>
      <c r="L156" s="162"/>
      <c r="M156" s="162"/>
      <c r="N156" s="162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52"/>
    </row>
    <row r="157" spans="2:29" x14ac:dyDescent="0.2">
      <c r="C157" s="162"/>
      <c r="D157" s="162"/>
      <c r="E157" s="162"/>
      <c r="F157" s="162"/>
      <c r="G157" s="162"/>
      <c r="N157" s="162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52"/>
    </row>
    <row r="158" spans="2:29" x14ac:dyDescent="0.2">
      <c r="C158" s="162"/>
      <c r="D158" s="162"/>
      <c r="E158" s="162"/>
      <c r="F158" s="162"/>
      <c r="G158" s="162"/>
      <c r="I158" s="162"/>
      <c r="J158" s="162"/>
      <c r="K158" s="162"/>
      <c r="L158" s="162"/>
      <c r="M158" s="162"/>
      <c r="N158" s="162"/>
      <c r="O158" s="185"/>
      <c r="P158" s="185"/>
      <c r="Q158" s="185"/>
      <c r="R158" s="186"/>
      <c r="S158" s="186"/>
      <c r="T158" s="186"/>
      <c r="U158" s="186"/>
      <c r="V158" s="186"/>
      <c r="W158" s="186"/>
      <c r="X158" s="186"/>
      <c r="Y158" s="186"/>
      <c r="Z158" s="187"/>
      <c r="AA158" s="52"/>
    </row>
    <row r="159" spans="2:29" x14ac:dyDescent="0.2"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85"/>
      <c r="P159" s="185"/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  <c r="AA159" s="52"/>
    </row>
    <row r="160" spans="2:29" x14ac:dyDescent="0.2">
      <c r="C160" s="162"/>
      <c r="D160" s="162"/>
      <c r="E160" s="162"/>
      <c r="F160" s="162"/>
      <c r="G160" s="162"/>
      <c r="N160" s="162"/>
      <c r="O160" s="185"/>
      <c r="P160" s="185"/>
      <c r="Q160" s="185"/>
      <c r="R160" s="185"/>
      <c r="S160" s="185"/>
      <c r="T160" s="185"/>
      <c r="U160" s="185"/>
      <c r="V160" s="185"/>
      <c r="W160" s="185"/>
      <c r="X160" s="185"/>
      <c r="Y160" s="185"/>
      <c r="Z160" s="185"/>
      <c r="AA160" s="188"/>
    </row>
    <row r="161" spans="3:27" s="190" customFormat="1" ht="8.25" x14ac:dyDescent="0.15">
      <c r="C161" s="189"/>
      <c r="D161" s="189"/>
      <c r="E161" s="189"/>
      <c r="F161" s="189"/>
      <c r="G161" s="189"/>
      <c r="N161" s="189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  <c r="AA161" s="191"/>
    </row>
    <row r="162" spans="3:27" x14ac:dyDescent="0.2"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</row>
    <row r="163" spans="3:27" ht="18" customHeight="1" x14ac:dyDescent="0.2"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92"/>
      <c r="P163" s="192"/>
      <c r="Q163" s="192"/>
      <c r="R163" s="192"/>
      <c r="S163" s="192"/>
      <c r="T163" s="192"/>
      <c r="U163" s="192"/>
      <c r="V163" s="192"/>
      <c r="W163" s="192"/>
      <c r="X163" s="192"/>
      <c r="Y163" s="192"/>
      <c r="Z163" s="193"/>
      <c r="AA163" s="188"/>
    </row>
    <row r="164" spans="3:27" ht="21" customHeight="1" x14ac:dyDescent="0.2">
      <c r="C164" s="189"/>
      <c r="D164" s="189"/>
      <c r="E164" s="189"/>
      <c r="F164" s="189"/>
      <c r="G164" s="189"/>
      <c r="H164" s="190"/>
      <c r="I164" s="190"/>
      <c r="J164" s="190"/>
      <c r="K164" s="190"/>
      <c r="L164" s="190"/>
      <c r="M164" s="190"/>
      <c r="N164" s="189"/>
      <c r="O164" s="192"/>
      <c r="P164" s="192"/>
      <c r="Q164" s="192"/>
      <c r="R164" s="192"/>
      <c r="S164" s="192"/>
      <c r="T164" s="192"/>
      <c r="U164" s="192"/>
      <c r="V164" s="192"/>
      <c r="W164" s="192"/>
      <c r="X164" s="192"/>
      <c r="Y164" s="192"/>
      <c r="Z164" s="193"/>
      <c r="AA164" s="52"/>
    </row>
    <row r="165" spans="3:27" ht="17.25" customHeight="1" x14ac:dyDescent="0.2">
      <c r="C165" s="167"/>
      <c r="D165" s="167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92"/>
      <c r="P165" s="192"/>
      <c r="Q165" s="192"/>
      <c r="R165" s="192"/>
      <c r="S165" s="192"/>
      <c r="T165" s="192"/>
      <c r="U165" s="192"/>
      <c r="V165" s="192"/>
      <c r="W165" s="192"/>
      <c r="X165" s="192"/>
      <c r="Y165" s="192"/>
      <c r="Z165" s="193"/>
      <c r="AA165" s="52"/>
    </row>
    <row r="166" spans="3:27" s="52" customFormat="1" ht="20.25" customHeight="1" x14ac:dyDescent="0.2">
      <c r="C166" s="167"/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92"/>
      <c r="P166" s="192"/>
      <c r="Q166" s="192"/>
      <c r="R166" s="192"/>
      <c r="S166" s="192"/>
      <c r="T166" s="192"/>
      <c r="U166" s="192"/>
      <c r="V166" s="192"/>
      <c r="W166" s="192"/>
      <c r="X166" s="192"/>
      <c r="Y166" s="192"/>
      <c r="Z166" s="193"/>
      <c r="AA166" s="192"/>
    </row>
    <row r="167" spans="3:27" s="52" customFormat="1" ht="24.75" customHeight="1" x14ac:dyDescent="0.2">
      <c r="C167" s="167"/>
      <c r="D167" s="167"/>
      <c r="E167" s="167"/>
      <c r="F167" s="167"/>
      <c r="G167" s="167"/>
      <c r="N167" s="167"/>
      <c r="O167" s="192"/>
      <c r="P167" s="192"/>
      <c r="Q167" s="192"/>
      <c r="R167" s="192"/>
      <c r="S167" s="192"/>
      <c r="T167" s="192"/>
      <c r="U167" s="192"/>
      <c r="V167" s="192"/>
      <c r="W167" s="192"/>
      <c r="X167" s="192"/>
      <c r="Y167" s="192"/>
      <c r="Z167" s="193"/>
    </row>
    <row r="168" spans="3:27" s="52" customFormat="1" ht="21.75" customHeight="1" x14ac:dyDescent="0.2">
      <c r="C168" s="167"/>
      <c r="D168" s="167"/>
      <c r="E168" s="167"/>
      <c r="F168" s="167"/>
      <c r="G168" s="167"/>
      <c r="N168" s="167"/>
      <c r="O168" s="192"/>
      <c r="P168" s="192"/>
      <c r="Q168" s="192"/>
      <c r="R168" s="192"/>
      <c r="S168" s="192"/>
      <c r="T168" s="192"/>
      <c r="U168" s="192"/>
      <c r="V168" s="192"/>
      <c r="W168" s="192"/>
      <c r="X168" s="192"/>
      <c r="Y168" s="192"/>
      <c r="Z168" s="193"/>
    </row>
    <row r="169" spans="3:27" s="52" customFormat="1" ht="33.75" customHeight="1" x14ac:dyDescent="0.2"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92"/>
      <c r="P169" s="192"/>
      <c r="Q169" s="192"/>
      <c r="R169" s="192"/>
      <c r="S169" s="192"/>
      <c r="T169" s="192"/>
      <c r="U169" s="192"/>
      <c r="V169" s="192"/>
      <c r="W169" s="192"/>
      <c r="X169" s="192"/>
      <c r="Y169" s="192"/>
      <c r="Z169" s="193"/>
    </row>
    <row r="170" spans="3:27" s="52" customFormat="1" ht="29.25" customHeight="1" x14ac:dyDescent="0.2">
      <c r="C170" s="167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94"/>
      <c r="P170" s="194"/>
      <c r="Q170" s="194"/>
      <c r="R170" s="194"/>
      <c r="S170" s="194"/>
      <c r="T170" s="194"/>
      <c r="U170" s="194"/>
      <c r="V170" s="194"/>
      <c r="W170" s="194"/>
      <c r="X170" s="194"/>
      <c r="Y170" s="194"/>
      <c r="Z170" s="194"/>
    </row>
    <row r="171" spans="3:27" x14ac:dyDescent="0.2">
      <c r="C171" s="167"/>
      <c r="D171" s="167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</row>
    <row r="172" spans="3:27" x14ac:dyDescent="0.2">
      <c r="C172" s="167"/>
      <c r="D172" s="167"/>
      <c r="E172" s="167"/>
      <c r="F172" s="167"/>
      <c r="G172" s="167"/>
      <c r="N172" s="167"/>
      <c r="O172" s="167"/>
      <c r="P172" s="167"/>
      <c r="Q172" s="167"/>
    </row>
    <row r="173" spans="3:27" x14ac:dyDescent="0.2">
      <c r="C173" s="167"/>
      <c r="D173" s="167"/>
      <c r="E173" s="167"/>
      <c r="F173" s="167"/>
      <c r="G173" s="167"/>
      <c r="N173" s="167"/>
      <c r="O173" s="167"/>
      <c r="P173" s="167"/>
      <c r="Q173" s="167"/>
    </row>
    <row r="174" spans="3:27" x14ac:dyDescent="0.2">
      <c r="C174" s="167"/>
      <c r="D174" s="167"/>
      <c r="E174" s="167"/>
      <c r="F174" s="167"/>
      <c r="G174" s="167"/>
      <c r="N174" s="167"/>
      <c r="O174" s="167"/>
      <c r="P174" s="167"/>
      <c r="Q174" s="167"/>
    </row>
    <row r="175" spans="3:27" x14ac:dyDescent="0.2">
      <c r="C175" s="167"/>
      <c r="D175" s="167"/>
      <c r="E175" s="167"/>
      <c r="F175" s="167"/>
      <c r="G175" s="167"/>
      <c r="N175" s="167"/>
      <c r="O175" s="167"/>
      <c r="P175" s="167"/>
      <c r="Q175" s="167"/>
    </row>
    <row r="176" spans="3:27" x14ac:dyDescent="0.2">
      <c r="C176" s="167"/>
      <c r="D176" s="167"/>
      <c r="E176" s="167"/>
      <c r="F176" s="167"/>
      <c r="G176" s="167"/>
      <c r="N176" s="167"/>
      <c r="O176" s="167"/>
      <c r="P176" s="167"/>
      <c r="Q176" s="167"/>
    </row>
    <row r="177" spans="3:19" x14ac:dyDescent="0.2">
      <c r="C177" s="167"/>
      <c r="D177" s="167"/>
      <c r="E177" s="167"/>
      <c r="F177" s="167"/>
      <c r="G177" s="167"/>
      <c r="N177" s="167"/>
      <c r="O177" s="167"/>
      <c r="P177" s="167"/>
      <c r="Q177" s="167"/>
    </row>
    <row r="178" spans="3:19" x14ac:dyDescent="0.2">
      <c r="C178" s="167"/>
      <c r="D178" s="167"/>
      <c r="E178" s="167"/>
      <c r="F178" s="167"/>
      <c r="G178" s="167"/>
      <c r="N178" s="167"/>
      <c r="O178" s="167"/>
      <c r="P178" s="167"/>
      <c r="Q178" s="167"/>
    </row>
    <row r="179" spans="3:19" x14ac:dyDescent="0.2">
      <c r="C179" s="167"/>
      <c r="D179" s="167"/>
      <c r="E179" s="167"/>
      <c r="F179" s="167"/>
      <c r="G179" s="167"/>
      <c r="N179" s="167"/>
      <c r="O179" s="167"/>
      <c r="P179" s="167"/>
      <c r="Q179" s="167"/>
    </row>
    <row r="180" spans="3:19" x14ac:dyDescent="0.2">
      <c r="C180" s="167"/>
      <c r="D180" s="167"/>
      <c r="E180" s="167"/>
      <c r="F180" s="167"/>
      <c r="G180" s="167"/>
      <c r="N180" s="167"/>
      <c r="O180" s="167"/>
      <c r="P180" s="167"/>
      <c r="Q180" s="167"/>
    </row>
    <row r="181" spans="3:19" x14ac:dyDescent="0.2">
      <c r="C181" s="167"/>
      <c r="D181" s="167"/>
      <c r="E181" s="167"/>
      <c r="F181" s="167"/>
      <c r="G181" s="167"/>
      <c r="N181" s="167"/>
      <c r="O181" s="167"/>
      <c r="P181" s="167"/>
      <c r="Q181" s="167"/>
    </row>
    <row r="182" spans="3:19" x14ac:dyDescent="0.2">
      <c r="C182" s="167"/>
      <c r="D182" s="167"/>
      <c r="E182" s="167"/>
      <c r="F182" s="167"/>
      <c r="G182" s="167"/>
      <c r="N182" s="167"/>
      <c r="O182" s="167"/>
      <c r="P182" s="167"/>
      <c r="Q182" s="167"/>
    </row>
    <row r="183" spans="3:19" x14ac:dyDescent="0.2">
      <c r="C183" s="167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</row>
    <row r="184" spans="3:19" x14ac:dyDescent="0.2"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</row>
    <row r="185" spans="3:19" x14ac:dyDescent="0.2"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</row>
    <row r="186" spans="3:19" x14ac:dyDescent="0.2">
      <c r="C186" s="167"/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</row>
    <row r="187" spans="3:19" x14ac:dyDescent="0.2">
      <c r="C187" s="167"/>
      <c r="D187" s="167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</row>
    <row r="188" spans="3:19" x14ac:dyDescent="0.2">
      <c r="C188" s="167"/>
      <c r="D188" s="167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</row>
    <row r="189" spans="3:19" x14ac:dyDescent="0.2">
      <c r="C189" s="167"/>
      <c r="D189" s="167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</row>
    <row r="190" spans="3:19" x14ac:dyDescent="0.2">
      <c r="C190" s="167"/>
      <c r="D190" s="167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</row>
    <row r="191" spans="3:19" x14ac:dyDescent="0.2">
      <c r="C191" s="167"/>
      <c r="D191" s="167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</row>
    <row r="192" spans="3:19" x14ac:dyDescent="0.2">
      <c r="C192" s="167"/>
      <c r="D192" s="167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</row>
    <row r="193" spans="3:19" x14ac:dyDescent="0.2">
      <c r="C193" s="167"/>
      <c r="D193" s="167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</row>
    <row r="194" spans="3:19" x14ac:dyDescent="0.2">
      <c r="C194" s="167"/>
      <c r="D194" s="167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</row>
    <row r="195" spans="3:19" x14ac:dyDescent="0.2">
      <c r="C195" s="167"/>
      <c r="D195" s="167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</row>
    <row r="196" spans="3:19" x14ac:dyDescent="0.2"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</row>
  </sheetData>
  <mergeCells count="10">
    <mergeCell ref="B1:AB1"/>
    <mergeCell ref="B3:AB3"/>
    <mergeCell ref="B4:AB4"/>
    <mergeCell ref="B5:AB5"/>
    <mergeCell ref="B6:B7"/>
    <mergeCell ref="C6:H6"/>
    <mergeCell ref="N6:N7"/>
    <mergeCell ref="O6:T6"/>
    <mergeCell ref="Z6:Z7"/>
    <mergeCell ref="AA6:AB6"/>
  </mergeCells>
  <printOptions horizontalCentered="1"/>
  <pageMargins left="0" right="0" top="0" bottom="0" header="0" footer="0"/>
  <pageSetup scale="6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</vt:lpstr>
      <vt:lpstr>PP!Área_de_impresión</vt:lpstr>
      <vt:lpstr>PP!Títulos_a_imprimir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2025-12-30T18:34:53Z</dcterms:created>
  <dcterms:modified xsi:type="dcterms:W3CDTF">2025-12-30T18:36:30Z</dcterms:modified>
</cp:coreProperties>
</file>