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codeName="ThisWorkbook" defaultThemeVersion="124226"/>
  <xr:revisionPtr revIDLastSave="0" documentId="13_ncr:1_{19606D1B-76D3-4D34-B90A-0213FE621E62}" xr6:coauthVersionLast="47" xr6:coauthVersionMax="47" xr10:uidLastSave="{00000000-0000-0000-0000-000000000000}"/>
  <bookViews>
    <workbookView xWindow="-120" yWindow="-120" windowWidth="29040" windowHeight="15720" tabRatio="901" xr2:uid="{00000000-000D-0000-FFFF-FFFF00000000}"/>
  </bookViews>
  <sheets>
    <sheet name="Índice" sheetId="106" r:id="rId1"/>
    <sheet name="07 1 001" sheetId="158" r:id="rId2"/>
    <sheet name="07 1 002" sheetId="275" r:id="rId3"/>
    <sheet name="07 1 003" sheetId="160" r:id="rId4"/>
    <sheet name="07 1 004" sheetId="161" r:id="rId5"/>
    <sheet name="07 1 005 " sheetId="162" r:id="rId6"/>
    <sheet name="07 1 006" sheetId="163" r:id="rId7"/>
    <sheet name="07 1 007" sheetId="164" r:id="rId8"/>
    <sheet name="07 1 009" sheetId="263" state="hidden" r:id="rId9"/>
    <sheet name="07 1 010" sheetId="264" state="hidden" r:id="rId10"/>
    <sheet name="07 1 011" sheetId="265" state="hidden" r:id="rId11"/>
    <sheet name="07 2 001" sheetId="266" state="hidden" r:id="rId12"/>
    <sheet name="07 2 002" sheetId="267" r:id="rId13"/>
    <sheet name="07 2 003" sheetId="268" r:id="rId14"/>
    <sheet name="07 2 004" sheetId="269" r:id="rId15"/>
    <sheet name="07 2 005" sheetId="270" r:id="rId16"/>
    <sheet name="07 2 006" sheetId="271" r:id="rId17"/>
    <sheet name="07 3 001" sheetId="273" r:id="rId18"/>
    <sheet name="07 3 002" sheetId="276" r:id="rId19"/>
    <sheet name="07 3 003" sheetId="190" r:id="rId20"/>
    <sheet name="07 3 004" sheetId="277" r:id="rId21"/>
    <sheet name="07 3 005" sheetId="278" r:id="rId22"/>
    <sheet name="07 3 006" sheetId="279" r:id="rId23"/>
    <sheet name="07 3 007" sheetId="280" r:id="rId24"/>
    <sheet name="07 3 008" sheetId="281" r:id="rId25"/>
    <sheet name="07 3 009" sheetId="292" r:id="rId26"/>
    <sheet name="07 3 010" sheetId="282" r:id="rId27"/>
    <sheet name="07 3 011" sheetId="198" r:id="rId28"/>
    <sheet name="07 3 012" sheetId="283" r:id="rId29"/>
    <sheet name="07 3 013" sheetId="200" r:id="rId30"/>
    <sheet name="07 3 014" sheetId="286" r:id="rId31"/>
    <sheet name="07 3 015" sheetId="284" r:id="rId32"/>
    <sheet name="07 3 016" sheetId="99" state="hidden" r:id="rId33"/>
    <sheet name="07 3 017" sheetId="203" r:id="rId34"/>
    <sheet name="07 3 018" sheetId="204" r:id="rId35"/>
    <sheet name="07 3 019b" sheetId="252" state="hidden" r:id="rId36"/>
    <sheet name="07 3 019a" sheetId="285" r:id="rId37"/>
    <sheet name="07 3 020" sheetId="206" r:id="rId38"/>
    <sheet name="07 3 021" sheetId="291" r:id="rId39"/>
    <sheet name="07 3 022" sheetId="208" state="hidden" r:id="rId40"/>
    <sheet name="07 3 023" sheetId="226" r:id="rId41"/>
    <sheet name="07 3 024" sheetId="293" state="hidden" r:id="rId42"/>
    <sheet name="07 3 025" sheetId="289" r:id="rId43"/>
    <sheet name="07 3 026" sheetId="229" state="hidden" r:id="rId44"/>
    <sheet name="Hoja1" sheetId="272" state="hidden" r:id="rId45"/>
  </sheets>
  <externalReferences>
    <externalReference r:id="rId46"/>
  </externalReferenc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19" i="293" l="1"/>
  <c r="T18" i="293"/>
  <c r="T17" i="293"/>
  <c r="T9" i="293" s="1"/>
  <c r="T15" i="293"/>
  <c r="T12" i="293"/>
  <c r="T11" i="293"/>
  <c r="S9" i="293"/>
  <c r="AA9" i="269" l="1"/>
  <c r="Z9" i="269"/>
  <c r="Y9" i="269" l="1"/>
  <c r="X9" i="269"/>
  <c r="F82" i="203" l="1"/>
  <c r="F87" i="203"/>
  <c r="W13" i="269" l="1"/>
  <c r="V9" i="269"/>
  <c r="W9" i="269"/>
  <c r="U9" i="269"/>
  <c r="T9" i="269"/>
  <c r="AA24" i="266" l="1"/>
  <c r="AA21" i="266"/>
  <c r="AA17" i="266"/>
  <c r="AA10" i="266"/>
  <c r="AB23" i="264"/>
  <c r="AB20" i="264"/>
  <c r="AB16" i="264"/>
  <c r="AA15" i="266" l="1"/>
  <c r="AB14" i="264"/>
  <c r="Z24" i="266"/>
  <c r="Z15" i="266" s="1"/>
  <c r="AA20" i="264"/>
  <c r="AA19" i="264"/>
  <c r="AA23" i="264"/>
  <c r="AA22" i="264"/>
  <c r="AA18" i="264" l="1"/>
  <c r="AA16" i="264"/>
  <c r="AA14" i="264" l="1"/>
  <c r="Y8" i="266"/>
  <c r="S9" i="269"/>
  <c r="R9" i="269" l="1"/>
  <c r="Y25" i="266" l="1"/>
  <c r="Y24" i="266"/>
  <c r="Y23" i="266"/>
  <c r="Y21" i="266"/>
  <c r="Y20" i="266"/>
  <c r="Y18" i="266"/>
  <c r="Y17" i="266"/>
  <c r="Y15" i="266" l="1"/>
  <c r="Z24" i="264"/>
  <c r="Z23" i="264"/>
  <c r="Z22" i="264"/>
  <c r="Z20" i="264"/>
  <c r="Z16" i="264"/>
  <c r="Y10" i="266"/>
  <c r="Z14" i="264" l="1"/>
  <c r="Z10" i="264" s="1"/>
  <c r="Z8" i="264" s="1"/>
  <c r="Y14" i="264"/>
  <c r="L9" i="271" l="1"/>
  <c r="L9" i="270"/>
  <c r="P9" i="269"/>
  <c r="Q9" i="269"/>
  <c r="V15" i="266" l="1"/>
  <c r="X15" i="266"/>
  <c r="Y8" i="264" l="1"/>
  <c r="L12" i="264"/>
  <c r="R12" i="264"/>
  <c r="S12" i="264"/>
  <c r="W14" i="264"/>
  <c r="E27" i="226" l="1"/>
  <c r="D27" i="226"/>
  <c r="C27" i="226"/>
  <c r="E26" i="226"/>
  <c r="E25" i="226"/>
  <c r="D25" i="226"/>
  <c r="C25" i="226"/>
  <c r="E24" i="226"/>
  <c r="E23" i="226"/>
  <c r="E22" i="226"/>
  <c r="E21" i="226"/>
  <c r="E20" i="226"/>
  <c r="D20" i="226"/>
  <c r="C20" i="226"/>
  <c r="E19" i="226"/>
  <c r="D18" i="226"/>
  <c r="C18" i="226"/>
</calcChain>
</file>

<file path=xl/sharedStrings.xml><?xml version="1.0" encoding="utf-8"?>
<sst xmlns="http://schemas.openxmlformats.org/spreadsheetml/2006/main" count="6637" uniqueCount="477">
  <si>
    <t>Total</t>
  </si>
  <si>
    <t>Ozama o Metropolitana</t>
  </si>
  <si>
    <t>Valdesia</t>
  </si>
  <si>
    <t>Cibao Norte</t>
  </si>
  <si>
    <t>Cibao Sur</t>
  </si>
  <si>
    <t>Cibao Nordeste</t>
  </si>
  <si>
    <t>Cibao Noroeste</t>
  </si>
  <si>
    <t>Higuamo</t>
  </si>
  <si>
    <t>Enriquillo</t>
  </si>
  <si>
    <t>Nacional</t>
  </si>
  <si>
    <t>Rural</t>
  </si>
  <si>
    <t>1 persona</t>
  </si>
  <si>
    <t>2 personas</t>
  </si>
  <si>
    <t>3 personas</t>
  </si>
  <si>
    <t>4 personas</t>
  </si>
  <si>
    <t>5 personas</t>
  </si>
  <si>
    <t>6 personas</t>
  </si>
  <si>
    <t>7 personas</t>
  </si>
  <si>
    <t>8 personas</t>
  </si>
  <si>
    <t>9 personas</t>
  </si>
  <si>
    <t>10 y más personas</t>
  </si>
  <si>
    <t xml:space="preserve">Total </t>
  </si>
  <si>
    <t>Desagregaciones</t>
  </si>
  <si>
    <t>Unipersonal</t>
  </si>
  <si>
    <t>Nuclear sin hijos</t>
  </si>
  <si>
    <t>Nuclear-monoparental</t>
  </si>
  <si>
    <t>Nuclear-biparental</t>
  </si>
  <si>
    <t>Extendido</t>
  </si>
  <si>
    <t>Compuesto</t>
  </si>
  <si>
    <t>Zona de Residencia</t>
  </si>
  <si>
    <t>Urbana</t>
  </si>
  <si>
    <t>Etapa Inicial: pareja joven sin hijos</t>
  </si>
  <si>
    <t>Etapa de inicio de la familia</t>
  </si>
  <si>
    <t>Etapa de expansión</t>
  </si>
  <si>
    <t>Etapa de consolidación</t>
  </si>
  <si>
    <t>Etapa de salida</t>
  </si>
  <si>
    <t>Pareja mayor sin Hijos</t>
  </si>
  <si>
    <t>Zona</t>
  </si>
  <si>
    <t>Distrito Nacional</t>
  </si>
  <si>
    <t>Región Valdesia</t>
  </si>
  <si>
    <t>Región Norcentral</t>
  </si>
  <si>
    <t>Región Nordeste</t>
  </si>
  <si>
    <t>Región Cibao Central</t>
  </si>
  <si>
    <t>Región Este</t>
  </si>
  <si>
    <t>Región Enriquillo</t>
  </si>
  <si>
    <t>Región Noroeste</t>
  </si>
  <si>
    <t>El Valle</t>
  </si>
  <si>
    <t>Yuma</t>
  </si>
  <si>
    <t>07 1 001</t>
  </si>
  <si>
    <t>Hogares particulares por tipo de hogar</t>
  </si>
  <si>
    <t>07 1 003</t>
  </si>
  <si>
    <t>Electricidad</t>
  </si>
  <si>
    <t>Local no construido para vivienda</t>
  </si>
  <si>
    <t>Anexo o apartamento en casa individual</t>
  </si>
  <si>
    <t>Otros</t>
  </si>
  <si>
    <t>Casa individual que no comparte paredes</t>
  </si>
  <si>
    <t>Casa individual que comparte paredes</t>
  </si>
  <si>
    <t>Casa individual que comparte paredes y áreas comunes</t>
  </si>
  <si>
    <t>Apartamento en edificio con ascensor</t>
  </si>
  <si>
    <t>Apartamento en edificio sin ascensor</t>
  </si>
  <si>
    <t>No necesita reparaciones</t>
  </si>
  <si>
    <t>Necesita reparaciones pequeñas</t>
  </si>
  <si>
    <t>Necesita reparaciones importantes</t>
  </si>
  <si>
    <t>Lujosa</t>
  </si>
  <si>
    <t>Muy buena</t>
  </si>
  <si>
    <t>Buena</t>
  </si>
  <si>
    <t>Modesta</t>
  </si>
  <si>
    <t>Precaria</t>
  </si>
  <si>
    <t>Urbano</t>
  </si>
  <si>
    <t>Comprada al contado</t>
  </si>
  <si>
    <t>Comprada a plazo al Gobierno</t>
  </si>
  <si>
    <t>Comprada a plazo a particular</t>
  </si>
  <si>
    <t>Donada por el Gobierno</t>
  </si>
  <si>
    <t>Construida por su dueño</t>
  </si>
  <si>
    <t>Donada por familiares</t>
  </si>
  <si>
    <t>Alquilada</t>
  </si>
  <si>
    <t>Cedida o prestada</t>
  </si>
  <si>
    <t>Otro</t>
  </si>
  <si>
    <t>La recoge el ayuntamiento</t>
  </si>
  <si>
    <t>La recoge una empresa privada</t>
  </si>
  <si>
    <t>La recoge el triciclo o carretillero</t>
  </si>
  <si>
    <t>La queman</t>
  </si>
  <si>
    <t>La tiran al patio o solar</t>
  </si>
  <si>
    <t>La tiran a un vertedero</t>
  </si>
  <si>
    <t>La tiran a una cañada</t>
  </si>
  <si>
    <t>Asbesto</t>
  </si>
  <si>
    <t>Concreto armado</t>
  </si>
  <si>
    <t>Yagua</t>
  </si>
  <si>
    <t>Zinc</t>
  </si>
  <si>
    <t>Materiales de desecho</t>
  </si>
  <si>
    <t>07 3 015</t>
  </si>
  <si>
    <t>Inodoro conectado a alcantarillado</t>
  </si>
  <si>
    <t>Letrina</t>
  </si>
  <si>
    <t>No tiene</t>
  </si>
  <si>
    <t xml:space="preserve">Nacional </t>
  </si>
  <si>
    <t>Block</t>
  </si>
  <si>
    <t>Cartón</t>
  </si>
  <si>
    <t>Ladrillo</t>
  </si>
  <si>
    <t>Madera</t>
  </si>
  <si>
    <t>Mixto (block y madera)</t>
  </si>
  <si>
    <t>Plywood</t>
  </si>
  <si>
    <t>Tabla de palma</t>
  </si>
  <si>
    <t>Tejamanil</t>
  </si>
  <si>
    <t>Cemento</t>
  </si>
  <si>
    <t>Cerámica</t>
  </si>
  <si>
    <t>Granito</t>
  </si>
  <si>
    <t>Mármol</t>
  </si>
  <si>
    <t>Mosaico</t>
  </si>
  <si>
    <t>Parquet</t>
  </si>
  <si>
    <t>Tierra</t>
  </si>
  <si>
    <t>Gas en cilindro</t>
  </si>
  <si>
    <t>Gas kerosene</t>
  </si>
  <si>
    <t>Leña</t>
  </si>
  <si>
    <t>Carbón</t>
  </si>
  <si>
    <t>Nordeste</t>
  </si>
  <si>
    <t>Noroeste</t>
  </si>
  <si>
    <t>Total país</t>
  </si>
  <si>
    <t>Aguas Estancadas</t>
  </si>
  <si>
    <t>Cañada</t>
  </si>
  <si>
    <t>Granja</t>
  </si>
  <si>
    <t>Envasadora Gas</t>
  </si>
  <si>
    <t>Estación Gasolina</t>
  </si>
  <si>
    <t>Música Alta</t>
  </si>
  <si>
    <t>Ninguna</t>
  </si>
  <si>
    <t>Zona Urbana</t>
  </si>
  <si>
    <t>Zona Rural</t>
  </si>
  <si>
    <t>Región Distrito Nacional</t>
  </si>
  <si>
    <t>Región del Valle</t>
  </si>
  <si>
    <t>Azua</t>
  </si>
  <si>
    <t>Bahoruco</t>
  </si>
  <si>
    <t>Barahona</t>
  </si>
  <si>
    <t>Duarte</t>
  </si>
  <si>
    <t>El Seibo</t>
  </si>
  <si>
    <t>Espaillat</t>
  </si>
  <si>
    <t>Independencia</t>
  </si>
  <si>
    <t>La Altagracia</t>
  </si>
  <si>
    <t>La Romana</t>
  </si>
  <si>
    <t>La Vega</t>
  </si>
  <si>
    <t>Monte Cristi</t>
  </si>
  <si>
    <t>Pedernales</t>
  </si>
  <si>
    <t>Peravia</t>
  </si>
  <si>
    <t>Puerto Plata</t>
  </si>
  <si>
    <t>Salcedo</t>
  </si>
  <si>
    <t>San Juan</t>
  </si>
  <si>
    <t>Santiago</t>
  </si>
  <si>
    <t>Valverde</t>
  </si>
  <si>
    <t>Monseñor Nouel</t>
  </si>
  <si>
    <t>Monte Plata</t>
  </si>
  <si>
    <t>Hato Mayor</t>
  </si>
  <si>
    <t>Santo Domingo</t>
  </si>
  <si>
    <t>Norcentral</t>
  </si>
  <si>
    <t>Cibao Central</t>
  </si>
  <si>
    <t>Provincias</t>
  </si>
  <si>
    <t xml:space="preserve"> Enriquillo</t>
  </si>
  <si>
    <t>07 3 014</t>
  </si>
  <si>
    <t>07 3 017</t>
  </si>
  <si>
    <t>07 3 021</t>
  </si>
  <si>
    <t>Tamaño medio de los hogares particulares</t>
  </si>
  <si>
    <t>Provincia</t>
  </si>
  <si>
    <t>SISTEMA DE INDICADORES SOCIALES DE LA REPÚBLICA DOMINICANA</t>
  </si>
  <si>
    <t>. . . :   Dato no disponible.</t>
  </si>
  <si>
    <t xml:space="preserve">. . . </t>
  </si>
  <si>
    <t>07 2 003</t>
  </si>
  <si>
    <t>07 2 004</t>
  </si>
  <si>
    <t>07 2 005</t>
  </si>
  <si>
    <t>07 2 006</t>
  </si>
  <si>
    <r>
      <t xml:space="preserve">Regiones de Desarrollo </t>
    </r>
    <r>
      <rPr>
        <i/>
        <sz val="8"/>
        <rFont val="Garamond"/>
        <family val="1"/>
      </rPr>
      <t>(Decreto 685-00)</t>
    </r>
  </si>
  <si>
    <t>Zona de residencia</t>
  </si>
  <si>
    <r>
      <t xml:space="preserve">Regiones de Desarrollo </t>
    </r>
    <r>
      <rPr>
        <i/>
        <sz val="8"/>
        <rFont val="Garamond"/>
        <family val="1"/>
      </rPr>
      <t>(Decreto 710-04)</t>
    </r>
  </si>
  <si>
    <t>Sistema de Indicadores Sociales de la República Dominicana</t>
  </si>
  <si>
    <t xml:space="preserve">Hogares particulares por tamaño del hogar </t>
  </si>
  <si>
    <t>07 1 002</t>
  </si>
  <si>
    <t>Porcentaje de hogares particulares por tamaño del hogar</t>
  </si>
  <si>
    <t>07 1 004</t>
  </si>
  <si>
    <t>Porcentaje de hogares particulares por tipo de hogar</t>
  </si>
  <si>
    <t>07 1 005</t>
  </si>
  <si>
    <t>07 1 006</t>
  </si>
  <si>
    <t>07 1 007</t>
  </si>
  <si>
    <t>Porcentaje de hogares particulares por ciclo de vida familiar</t>
  </si>
  <si>
    <t>07 2 001</t>
  </si>
  <si>
    <t>07 2 002</t>
  </si>
  <si>
    <t>07 3 001</t>
  </si>
  <si>
    <t>07 3 005</t>
  </si>
  <si>
    <t>07 3 006</t>
  </si>
  <si>
    <t>07 3 007</t>
  </si>
  <si>
    <t>07 3 008</t>
  </si>
  <si>
    <t>Porcentaje de viviendas según tipo de vivienda</t>
  </si>
  <si>
    <t>07 3 010</t>
  </si>
  <si>
    <t>Porcentaje de viviendas según estado/condición de la vivienda.</t>
  </si>
  <si>
    <t>07 3 011</t>
  </si>
  <si>
    <t>Porcentaje de viviendas según su apariencia</t>
  </si>
  <si>
    <t>07 3 012</t>
  </si>
  <si>
    <t>Cantidad de viviendas ocupadas según tipo de tenencia.</t>
  </si>
  <si>
    <t>07 3 013</t>
  </si>
  <si>
    <t>07 3 018</t>
  </si>
  <si>
    <t xml:space="preserve">Porcentaje de viviendas con acceso a agua potable </t>
  </si>
  <si>
    <t>07 3 020</t>
  </si>
  <si>
    <t>07 3 023</t>
  </si>
  <si>
    <t>07 3 024</t>
  </si>
  <si>
    <t>07 3 025</t>
  </si>
  <si>
    <t>07 3 026</t>
  </si>
  <si>
    <t>07 3 009</t>
  </si>
  <si>
    <t>Índice</t>
  </si>
  <si>
    <t>Cantidad de licencias de construcción otorgadas a proyectos habitacionales</t>
  </si>
  <si>
    <t>INDICADORES DE  INSUMO</t>
  </si>
  <si>
    <t>INDICADORES DE PROCESO</t>
  </si>
  <si>
    <t>INDICADORES DE RESULTADO</t>
  </si>
  <si>
    <t>Monto invertido en prestamos hipotecarios otorgados por el sistema financiero</t>
  </si>
  <si>
    <t>Porcentaje de viviendas según material predominante en techo</t>
  </si>
  <si>
    <t>Porcentaje de viviendas según material predominante en paredes</t>
  </si>
  <si>
    <t>Porcentaje de viviendas según material predominante en piso</t>
  </si>
  <si>
    <t>Número de viviendas con problemas de hacinamiento</t>
  </si>
  <si>
    <t>(SISDOM)</t>
  </si>
  <si>
    <t>Aceptable</t>
  </si>
  <si>
    <t>Recuperable</t>
  </si>
  <si>
    <t>Irrecuperable</t>
  </si>
  <si>
    <t xml:space="preserve">Aceptable </t>
  </si>
  <si>
    <t>Deficiente</t>
  </si>
  <si>
    <t>Ambos aceptables</t>
  </si>
  <si>
    <t>Ambos deficientes</t>
  </si>
  <si>
    <t>Agua deficiente y sanitario aceptable</t>
  </si>
  <si>
    <t>Agua aceptable y sanitario deficiente</t>
  </si>
  <si>
    <t>. . .  Dato no disponible</t>
  </si>
  <si>
    <t>San José de Ocoa</t>
  </si>
  <si>
    <t>Santiago Rodríguez</t>
  </si>
  <si>
    <t>Sánchez Ramírez</t>
  </si>
  <si>
    <t>Samaná</t>
  </si>
  <si>
    <t>María Trinidad Sánchez</t>
  </si>
  <si>
    <t>Elías Piña</t>
  </si>
  <si>
    <t>Dajabón</t>
  </si>
  <si>
    <t>Total de viviendas particulares ocupadas</t>
  </si>
  <si>
    <t>Porcentaje de viviendas según sistema de disposición de excretas</t>
  </si>
  <si>
    <t xml:space="preserve">Número de unidades habitacionales por niveles de ingresos familiares </t>
  </si>
  <si>
    <t>Ozama ó Metropolitana</t>
  </si>
  <si>
    <t>2002a</t>
  </si>
  <si>
    <t>Tasa de interés en el financiamiento de la vivienda en el sector público</t>
  </si>
  <si>
    <t>Índice de materialidad de la vivienda</t>
  </si>
  <si>
    <t>Índice de saneamiento básico de la vivienda</t>
  </si>
  <si>
    <t>Número medio de los hogares por vivienda</t>
  </si>
  <si>
    <t>Tasa de interés en el financiamiento de la vivienda en el sector privado</t>
  </si>
  <si>
    <t>Porcentaje de viviendas con acceso a servicio de disposición de residuos sólidos.</t>
  </si>
  <si>
    <t>Porcentaje de viviendas por tipo de combustible que usa para cocinar.</t>
  </si>
  <si>
    <t>Cantidad de soluciones habitacionales dentro del programa Mejoramiento Urbano.</t>
  </si>
  <si>
    <t>Cantidad de unidades habitacionales dentro del programa Viviendas Nuevas.</t>
  </si>
  <si>
    <t>Cantidad de soluciones habitacionales dentro del programa Proyectos Especiales.</t>
  </si>
  <si>
    <t>Cantidad de unidades habitacionales dentro del programa Viviendas Rurales.</t>
  </si>
  <si>
    <t>Del Yuma</t>
  </si>
  <si>
    <t>Del Valle</t>
  </si>
  <si>
    <t>Grupo Meta</t>
  </si>
  <si>
    <t>Familia ingresos bajos</t>
  </si>
  <si>
    <t>Familia ingresos medios-bajos</t>
  </si>
  <si>
    <t>Familia ingresos medios-altos</t>
  </si>
  <si>
    <t>Familias de Ingresos Bajos</t>
  </si>
  <si>
    <t>Familias de Ingresos Medio-Bajos</t>
  </si>
  <si>
    <t>Familias de Ingresos Medio-Altos</t>
  </si>
  <si>
    <t>Emergencia</t>
  </si>
  <si>
    <t>1 Viviendas para reubicar familias que viven en zonas de riesgo o afectadas por algun fenómeno natural.</t>
  </si>
  <si>
    <t>Entidades de Intermediación Financiera</t>
  </si>
  <si>
    <t>Bancos Múltiples</t>
  </si>
  <si>
    <t>Comercio</t>
  </si>
  <si>
    <t>Consumo y/o Personales</t>
  </si>
  <si>
    <t>Hipotecarios y/o Desarrollo</t>
  </si>
  <si>
    <t>Bancos de Desarrollo</t>
  </si>
  <si>
    <t>Financieras</t>
  </si>
  <si>
    <t>Vivienda</t>
  </si>
  <si>
    <t>Los promedios anuales son simples desde 1991 hasta 1999, para los demás años son promedios ponderados.</t>
  </si>
  <si>
    <t xml:space="preserve"> </t>
  </si>
  <si>
    <t>Tipo de proyecto</t>
  </si>
  <si>
    <t>Apartamento o Edificio</t>
  </si>
  <si>
    <t>Vivienda y comercio</t>
  </si>
  <si>
    <t>Vivienda y otros</t>
  </si>
  <si>
    <t>Anexo a viviendas</t>
  </si>
  <si>
    <t>Resto del Sistema</t>
  </si>
  <si>
    <t>Entidades de intermediación financiera</t>
  </si>
  <si>
    <t>Banco Nacional para el Fomento a la Vivienda y la Producción</t>
  </si>
  <si>
    <r>
      <t xml:space="preserve">Regiones de Desarrollo </t>
    </r>
    <r>
      <rPr>
        <i/>
        <sz val="8"/>
        <rFont val="Garamond"/>
        <family val="1"/>
      </rPr>
      <t xml:space="preserve">(Decreto 685-00) </t>
    </r>
  </si>
  <si>
    <t>Del Este</t>
  </si>
  <si>
    <t>Baoruco</t>
  </si>
  <si>
    <t xml:space="preserve">Santo Domingo   </t>
  </si>
  <si>
    <t>Reparaciones por Emergencias</t>
  </si>
  <si>
    <t>. . . :    Dato no disponible</t>
  </si>
  <si>
    <t>1,101.198,829</t>
  </si>
  <si>
    <t>Indigente</t>
  </si>
  <si>
    <t>Pobre no Indigente</t>
  </si>
  <si>
    <t>No pobre</t>
  </si>
  <si>
    <t>Quintil 1</t>
  </si>
  <si>
    <t>Quintil 2</t>
  </si>
  <si>
    <t>Quintil 3</t>
  </si>
  <si>
    <t>Quintil 4</t>
  </si>
  <si>
    <t>Quintil 5</t>
  </si>
  <si>
    <t>Pobre no indigente</t>
  </si>
  <si>
    <t>. . .</t>
  </si>
  <si>
    <t>Total Mejoramiento Urbano</t>
  </si>
  <si>
    <t>Regalada o heredada (*)</t>
  </si>
  <si>
    <t>Otra</t>
  </si>
  <si>
    <t>Regiones de Planificación 710-04</t>
  </si>
  <si>
    <t>Fábrica de productos químicos</t>
  </si>
  <si>
    <t>2010a</t>
  </si>
  <si>
    <r>
      <rPr>
        <b/>
        <sz val="8"/>
        <rFont val="Garamond"/>
        <family val="1"/>
      </rPr>
      <t>Nota:</t>
    </r>
    <r>
      <rPr>
        <sz val="8"/>
        <rFont val="Garamond"/>
        <family val="1"/>
      </rPr>
      <t xml:space="preserve">  En el 2010, los datos fueron levantados a nivel de la comunidad, aplicables a todas las viviendas de cada comunidad.</t>
    </r>
  </si>
  <si>
    <t>1991 - 2013</t>
  </si>
  <si>
    <t>Niveles de pobreza (Linea oficial)</t>
  </si>
  <si>
    <t>Quintiles de ingreso oficial</t>
  </si>
  <si>
    <t>Niveles de pobreza (Linea Oficial)</t>
  </si>
  <si>
    <t>…</t>
  </si>
  <si>
    <t xml:space="preserve">  </t>
  </si>
  <si>
    <t>Niveles de pobreza (Línea oficial)</t>
  </si>
  <si>
    <t>07 1 001     Hogares particulares por tamaño del hogar</t>
  </si>
  <si>
    <t>07 1 002     Porcentaje de hogares particulares por tamaño del hogar</t>
  </si>
  <si>
    <t>07 1 003     Hogares particulares por tipo de hogar</t>
  </si>
  <si>
    <t>07 1 004     Porcentaje de hogares particulares por tipo de hogar</t>
  </si>
  <si>
    <t>07 1 005     Tamaño medio de los hogares particulares</t>
  </si>
  <si>
    <t>07 1 006     Número medio de hogares por vivienda</t>
  </si>
  <si>
    <t>07 1 007     Porcentaje de hogares particulares por ciclo de vida familiar</t>
  </si>
  <si>
    <t>07 1 009    Monto invertido en viviendas rurales (RD$)</t>
  </si>
  <si>
    <t>07 1 011     Monto invertido en proyectos especiales (RD$)</t>
  </si>
  <si>
    <t xml:space="preserve">07 2 001     Número de unidades habitacionales por niveles de ingresos familiares </t>
  </si>
  <si>
    <t>07 2 002    Tasa de interés en el financiamiento de la vivienda en el sector público</t>
  </si>
  <si>
    <t>07 2 005     Cantidad de préstamos hipotecarios otorgados en el sistema financiero</t>
  </si>
  <si>
    <t xml:space="preserve">07 3 001    Total de viviendas particulares ocupadas </t>
  </si>
  <si>
    <t>07 3 002     Déficit habitacional cuantitativo</t>
  </si>
  <si>
    <t>07 3 004     Déficit habitacional total</t>
  </si>
  <si>
    <t>07 3 006     Índice de saneamiento básico de la vivienda</t>
  </si>
  <si>
    <t>07 3 007     Índice de saneamiento básico de la vivienda por tipo de servicios</t>
  </si>
  <si>
    <t>07 3 009      Porcentaje de viviendas según tipo de vivienda</t>
  </si>
  <si>
    <t>07 3 011      Porcentaje de viviendas según su apariencia</t>
  </si>
  <si>
    <t>07 3 012      Cantidad de viviendas ocupadas según tipo de tenencia</t>
  </si>
  <si>
    <t>07 3 013       Porcentaje de viviendas según material predominante en techo</t>
  </si>
  <si>
    <t>07 3 014      Porcentaje de viviendas según material predominante en paredes</t>
  </si>
  <si>
    <t>07 3 015       Porcentaje de viviendas según material predominante en piso</t>
  </si>
  <si>
    <t>Acumulación Basura</t>
  </si>
  <si>
    <t>Ruido Vehículos</t>
  </si>
  <si>
    <t>Ruido Planta Eléctrica</t>
  </si>
  <si>
    <t>San Cristóbal</t>
  </si>
  <si>
    <t>San Pedro De Macorís</t>
  </si>
  <si>
    <t>07 3 016    Porcentaje de viviendas expuestas a contaminación ambiental</t>
  </si>
  <si>
    <t>07 3 018     Porcentaje de viviendas con acceso a agua potable</t>
  </si>
  <si>
    <t>07 3 020     Porcentaje de viviendas con acceso a servicio de disposición de residuos sólidos</t>
  </si>
  <si>
    <t>07 3 022    Cantidad de viviendas en terrenos del Estado</t>
  </si>
  <si>
    <t>07 3 023     Cantidad de soluciones habitacionales dentro del programa Mejoramiento Urbano</t>
  </si>
  <si>
    <t>07 3 024     Cantidad de unidades habitacionales dentro del programa Viviendas Rurales</t>
  </si>
  <si>
    <t>07 3 025    Cantidad de unidades habitacionales dentro  del programa Viviendas Nuevas</t>
  </si>
  <si>
    <t>07 3 026     Cantidad de soluciones habitacionales dentro del programa Proyectos Especiales</t>
  </si>
  <si>
    <t>07 3 008      Número de viviendas por condición de hacinamiento</t>
  </si>
  <si>
    <t>07 3 019a</t>
  </si>
  <si>
    <t>07 1 010    Monto invertido en viviendas nuevas por niveles de ingresos familiares (RD$)</t>
  </si>
  <si>
    <t>07 3 019b   Porcentaje de viviendas con acceso a servicio eléctrico en la vivienda (ENDESA)</t>
  </si>
  <si>
    <t>INDICADORES DE VIVIENDA-HOGAR, AGUA POTABLE Y SANEAMIENTO</t>
  </si>
  <si>
    <t>Área Temática: Vivienda-Hogar, Agua Potable y Saneamiento</t>
  </si>
  <si>
    <t xml:space="preserve">ÍNDICE </t>
  </si>
  <si>
    <t>07 3 017     Porcentaje de viviendas según sistema de disposición de excretas</t>
  </si>
  <si>
    <t>Cantidad de préstamos hipotecarios otorgados por el sistema financiero</t>
  </si>
  <si>
    <t xml:space="preserve">Índice de saneamiento básico de la vivienda por tipo de servicios </t>
  </si>
  <si>
    <t>07 2 004   Cantidad de licencias de construcción otorgadas a proyectos habitacionales</t>
  </si>
  <si>
    <t>Bancos de Ahorro y Crédito</t>
  </si>
  <si>
    <t>Asociaciones de Ahorros y Préstamos</t>
  </si>
  <si>
    <t>Bancos de Ahorros y Créditos</t>
  </si>
  <si>
    <t>San Pedro de Macorís</t>
  </si>
  <si>
    <t>Casa de vecindad, cuartería, barrancones</t>
  </si>
  <si>
    <t>07 3 010     Porcentaje de viviendas según estado/condición de la vivienda</t>
  </si>
  <si>
    <t>San José De Ocoa</t>
  </si>
  <si>
    <t>Humo Fábrica</t>
  </si>
  <si>
    <t>Ruido Fábrica</t>
  </si>
  <si>
    <t>Desechos Fábrica</t>
  </si>
  <si>
    <t>Inodoro conectado a pozo séptico</t>
  </si>
  <si>
    <t>07 3 021     Porcentaje de viviendas por tipo de combustible que usa para cocinar</t>
  </si>
  <si>
    <t>Por Línea programática</t>
  </si>
  <si>
    <t>* Encuesta Nacional Continua de Fuerza de Trabajo (ENCFT)</t>
  </si>
  <si>
    <t xml:space="preserve">No cocina </t>
  </si>
  <si>
    <t>07 3 003     Déficit habitacional cualitativo</t>
  </si>
  <si>
    <t>07 3 005     Indice de materialidad de la vivienda</t>
  </si>
  <si>
    <t>Regiones de Desarrollo (Decreto 710-04)</t>
  </si>
  <si>
    <t>Hacinamiento crítico (&gt;=5)</t>
  </si>
  <si>
    <t>Hacinamiento medio (2.5 - 4.99)</t>
  </si>
  <si>
    <t>Sin hacinamiento (&lt; 2.5)</t>
  </si>
  <si>
    <t>Pobre No Indigente</t>
  </si>
  <si>
    <t>No Pobre</t>
  </si>
  <si>
    <t>Quintiles de ingreso (Línea oficial)</t>
  </si>
  <si>
    <t>Vaciado de arena y cemento</t>
  </si>
  <si>
    <t>2002 y 2010</t>
  </si>
  <si>
    <t xml:space="preserve">  . . . :Dato no disponible.</t>
  </si>
  <si>
    <t xml:space="preserve"> . . . : Dato no disponible.</t>
  </si>
  <si>
    <t xml:space="preserve">   . . . : Dato no disponible.</t>
  </si>
  <si>
    <t xml:space="preserve">  . . . : Dato no disponible.</t>
  </si>
  <si>
    <t>2021*</t>
  </si>
  <si>
    <r>
      <t xml:space="preserve">Fuente:  </t>
    </r>
    <r>
      <rPr>
        <sz val="8"/>
        <rFont val="Garamond"/>
        <family val="1"/>
      </rPr>
      <t>Elaborado por el VAES, Ministerio de Economía, Planificación y Desarrollo, a partir del procesamiento de las bases de datos del VIII y  IX Censo Nacional de Población y Vivienda 2002 y 2010, ONE.</t>
    </r>
  </si>
  <si>
    <r>
      <t>Fuente:</t>
    </r>
    <r>
      <rPr>
        <sz val="8"/>
        <rFont val="Garamond"/>
        <family val="1"/>
      </rPr>
      <t xml:space="preserve"> Elaborado por el VAES, Ministerio de Economía, Planificación y Desarrollo, a partir de procesamiento de las bases de datos de las ENDESA 1991, 1996, 2002, 2007 y 2013.</t>
    </r>
  </si>
  <si>
    <r>
      <t>Fuente :</t>
    </r>
    <r>
      <rPr>
        <sz val="8"/>
        <rFont val="Garamond"/>
        <family val="1"/>
      </rPr>
      <t xml:space="preserve"> Elaborado por el VAES, Ministerio de Economía, Planificación y Desarrollo, a partir de procesamiento de las bases de datos del Sistema Único de Beneficiarios (SIUBEN).</t>
    </r>
  </si>
  <si>
    <t>2022*</t>
  </si>
  <si>
    <t>2023*</t>
  </si>
  <si>
    <t>2024*</t>
  </si>
  <si>
    <t>Regiones de Desarrollo (Ley 345-22)</t>
  </si>
  <si>
    <t xml:space="preserve">Regiones de Desarrollo (Ley 345-22) </t>
  </si>
  <si>
    <t>2025*</t>
  </si>
  <si>
    <r>
      <rPr>
        <b/>
        <sz val="8"/>
        <rFont val="Artifex CF Light"/>
        <family val="3"/>
      </rPr>
      <t>Nota 2:</t>
    </r>
    <r>
      <rPr>
        <sz val="8"/>
        <rFont val="Artifex CF Light"/>
        <family val="3"/>
      </rPr>
      <t xml:space="preserve"> Los datos a partir del 2016 para el Nivel de pobreza monetaria (Línea oficial) y Quintil de ingreso PC del hogar (Ingreso oficial) se han actualizado según la Metodología oficial 2022 para el cálculo de la pobreza monetaria en la República Dominicana.</t>
    </r>
  </si>
  <si>
    <r>
      <t xml:space="preserve">Niveles de pobreza </t>
    </r>
    <r>
      <rPr>
        <sz val="8"/>
        <color theme="0"/>
        <rFont val="Artifex CF Light"/>
        <family val="3"/>
      </rPr>
      <t>(Linea oficial)</t>
    </r>
  </si>
  <si>
    <r>
      <t xml:space="preserve">Regiones de Desarrollo </t>
    </r>
    <r>
      <rPr>
        <i/>
        <sz val="8"/>
        <color theme="0"/>
        <rFont val="Artifex CF Light"/>
        <family val="3"/>
      </rPr>
      <t>(Decreto 710-04)</t>
    </r>
  </si>
  <si>
    <r>
      <t xml:space="preserve">Niveles de pobreza </t>
    </r>
    <r>
      <rPr>
        <sz val="8"/>
        <color theme="0"/>
        <rFont val="Artifex CF Light"/>
        <family val="3"/>
      </rPr>
      <t>(Línea oficial)</t>
    </r>
  </si>
  <si>
    <r>
      <t xml:space="preserve">Regiones de Desarrollo </t>
    </r>
    <r>
      <rPr>
        <sz val="8"/>
        <color theme="0"/>
        <rFont val="Artifex CF Light"/>
        <family val="3"/>
      </rPr>
      <t>(Decreto 710-04)</t>
    </r>
  </si>
  <si>
    <r>
      <t>07 2 003   Tasa de interés en el financiamiento de la vivienda en el sector privado</t>
    </r>
    <r>
      <rPr>
        <b/>
        <vertAlign val="superscript"/>
        <sz val="12"/>
        <color theme="0"/>
        <rFont val="Artifex CF Light"/>
        <family val="3"/>
      </rPr>
      <t>1</t>
    </r>
  </si>
  <si>
    <r>
      <t>Asociaciones de Ahorro y Préstamo</t>
    </r>
    <r>
      <rPr>
        <sz val="8"/>
        <color indexed="10"/>
        <rFont val="Artifex CF Light"/>
        <family val="3"/>
      </rPr>
      <t xml:space="preserve"> </t>
    </r>
  </si>
  <si>
    <r>
      <t xml:space="preserve">07 2 006     Monto invertido en préstamos hipotecarios otorgados por el sistema financiero </t>
    </r>
    <r>
      <rPr>
        <i/>
        <sz val="12"/>
        <color theme="0"/>
        <rFont val="Artifex CF Light"/>
        <family val="3"/>
      </rPr>
      <t>(Millones de RD$)</t>
    </r>
  </si>
  <si>
    <r>
      <rPr>
        <b/>
        <sz val="8"/>
        <rFont val="Artifex CF Light"/>
        <family val="3"/>
      </rPr>
      <t>Nota:</t>
    </r>
    <r>
      <rPr>
        <sz val="8"/>
        <rFont val="Artifex CF Light"/>
        <family val="3"/>
      </rPr>
      <t xml:space="preserve"> Los datos a partir del 2016 para el Nivel de pobreza monetaria (Línea oficial) y Quintil de ingreso PC del hogar (Ingreso oficial) se han actualizado según la Metodología oficial 2022 para el cálculo de la pobreza monetaria en la República Dominicana.</t>
    </r>
  </si>
  <si>
    <r>
      <t>Niveles de pobreza</t>
    </r>
    <r>
      <rPr>
        <sz val="8"/>
        <color theme="0"/>
        <rFont val="Artifex CF Light"/>
        <family val="3"/>
      </rPr>
      <t xml:space="preserve"> (Línea oficial)</t>
    </r>
  </si>
  <si>
    <r>
      <t xml:space="preserve">Regiones de Desarrollo </t>
    </r>
    <r>
      <rPr>
        <i/>
        <sz val="8"/>
        <color theme="0"/>
        <rFont val="Artifex CF Extra Light"/>
        <family val="3"/>
      </rPr>
      <t xml:space="preserve">(Decreto 710-04) </t>
    </r>
  </si>
  <si>
    <r>
      <t xml:space="preserve">     Mejoramiento Urbano</t>
    </r>
    <r>
      <rPr>
        <vertAlign val="superscript"/>
        <sz val="8"/>
        <rFont val="Artifex CF Light"/>
        <family val="3"/>
      </rPr>
      <t>1</t>
    </r>
  </si>
  <si>
    <r>
      <t xml:space="preserve">     Mejoramiento Urbano</t>
    </r>
    <r>
      <rPr>
        <vertAlign val="superscript"/>
        <sz val="8"/>
        <rFont val="Artifex CF Light"/>
        <family val="3"/>
      </rPr>
      <t>2</t>
    </r>
    <r>
      <rPr>
        <sz val="10"/>
        <rFont val="Arial"/>
        <family val="2"/>
      </rPr>
      <t/>
    </r>
  </si>
  <si>
    <r>
      <t xml:space="preserve">     Mejoramiento Urbano</t>
    </r>
    <r>
      <rPr>
        <vertAlign val="superscript"/>
        <sz val="8"/>
        <rFont val="Artifex CF Light"/>
        <family val="3"/>
      </rPr>
      <t>3</t>
    </r>
    <r>
      <rPr>
        <sz val="10"/>
        <rFont val="Arial"/>
        <family val="2"/>
      </rPr>
      <t/>
    </r>
  </si>
  <si>
    <r>
      <t>Cambio Piso</t>
    </r>
    <r>
      <rPr>
        <vertAlign val="superscript"/>
        <sz val="8"/>
        <rFont val="Artifex CF Light"/>
        <family val="3"/>
      </rPr>
      <t>4</t>
    </r>
  </si>
  <si>
    <r>
      <t>Mejoramiento Urbano</t>
    </r>
    <r>
      <rPr>
        <b/>
        <vertAlign val="superscript"/>
        <sz val="8"/>
        <rFont val="Artifex CF Light"/>
        <family val="3"/>
      </rPr>
      <t>1</t>
    </r>
  </si>
  <si>
    <r>
      <t>1</t>
    </r>
    <r>
      <rPr>
        <sz val="8"/>
        <rFont val="Artifex CF Light"/>
        <family val="3"/>
      </rPr>
      <t xml:space="preserve"> Mejoramiento Urbano en Asentamientos Humanos con condiciones precarias con Participación Comunitaria.</t>
    </r>
  </si>
  <si>
    <t>2000 - 2025</t>
  </si>
  <si>
    <r>
      <t xml:space="preserve">Fuente: </t>
    </r>
    <r>
      <rPr>
        <sz val="8"/>
        <rFont val="Artifex CF Light"/>
        <family val="3"/>
      </rPr>
      <t>Elaborado por el VE, Ministerio de Hacienda y Economía, a partir de procesamiento de las bases de datos de las ENCFT del BCRD.</t>
    </r>
  </si>
  <si>
    <t>a Elaborado por VE a partir del procesamiento de la base de datos de los Censos 2002 y 2010.</t>
  </si>
  <si>
    <r>
      <rPr>
        <b/>
        <sz val="8"/>
        <rFont val="Artifex CF Light"/>
        <family val="3"/>
      </rPr>
      <t>Fuente</t>
    </r>
    <r>
      <rPr>
        <sz val="8"/>
        <rFont val="Artifex CF Light"/>
        <family val="3"/>
      </rPr>
      <t>: Elaborado por el VE, Ministerio de Hacienda y Economía, a partir de procesamiento de las bases de datos de las ENCFT del BCRD.</t>
    </r>
  </si>
  <si>
    <r>
      <t>Fuente:</t>
    </r>
    <r>
      <rPr>
        <sz val="8"/>
        <rFont val="Artifex CF Light"/>
        <family val="3"/>
      </rPr>
      <t xml:space="preserve"> Elaborado por el VE, Ministerio de Hacienda y Economía, a partir de procesamiento de las bases de datos de las ENCFT del BCRD y de los Censos de Población y Viviendas de 2002 y 2010.</t>
    </r>
  </si>
  <si>
    <t>2002, 2010, 2016 - 2025</t>
  </si>
  <si>
    <r>
      <t>Fuente:</t>
    </r>
    <r>
      <rPr>
        <sz val="8"/>
        <rFont val="Artifex CF Light"/>
        <family val="3"/>
      </rPr>
      <t xml:space="preserve"> Elaborado por el VE, Ministerio de Hacienda y Economía, a partir de procesamiento de las bases de datos de las ENCFT del BCRD.</t>
    </r>
  </si>
  <si>
    <r>
      <t>Fuente:</t>
    </r>
    <r>
      <rPr>
        <sz val="8"/>
        <rFont val="Artifex CF Light"/>
        <family val="3"/>
      </rPr>
      <t xml:space="preserve"> Elaborado por el VE, Ministerio de Hacienda y Economía, a partir de procesamiento de las bases de datos de las ENFCT del BCRD.</t>
    </r>
  </si>
  <si>
    <r>
      <rPr>
        <b/>
        <sz val="8"/>
        <rFont val="Artifex CF Light"/>
        <family val="3"/>
      </rPr>
      <t>Fuente:</t>
    </r>
    <r>
      <rPr>
        <sz val="8"/>
        <rFont val="Artifex CF Light"/>
        <family val="3"/>
      </rPr>
      <t xml:space="preserve">  Elaborado por el VE, Ministerio de Hacienda y Economía, a partir de procesamiento de las bases de datos de las ENCFT del BCRD.</t>
    </r>
  </si>
  <si>
    <r>
      <rPr>
        <b/>
        <sz val="8"/>
        <rFont val="Artifex CF Light"/>
        <family val="3"/>
      </rPr>
      <t>Fuente:</t>
    </r>
    <r>
      <rPr>
        <sz val="8"/>
        <rFont val="Artifex CF Light"/>
        <family val="3"/>
      </rPr>
      <t xml:space="preserve"> Elaborado por el VE, Ministerio de Hacienda y Economía, a partir de procesamiento de las bases de datos de las ENCFT del BCRD.</t>
    </r>
  </si>
  <si>
    <r>
      <t xml:space="preserve">Fuente: </t>
    </r>
    <r>
      <rPr>
        <sz val="8"/>
        <rFont val="Artifex CF Light"/>
        <family val="3"/>
      </rPr>
      <t>Elaborado por el VE, Ministerio de Hacienda y Economía, a partir del procesamiento de las bases de datos de las ENCFT del BCRD.</t>
    </r>
  </si>
  <si>
    <r>
      <t>Emergencia</t>
    </r>
    <r>
      <rPr>
        <vertAlign val="superscript"/>
        <sz val="8"/>
        <rFont val="Artifex CF Light"/>
        <family val="3"/>
      </rPr>
      <t>1</t>
    </r>
  </si>
  <si>
    <r>
      <t>Fuente:</t>
    </r>
    <r>
      <rPr>
        <sz val="8"/>
        <rFont val="Artifex CF Light"/>
        <family val="3"/>
      </rPr>
      <t xml:space="preserve"> Elaborado por el VE, Ministerio de Hacienda y Economía, a partir de Registros Administrativos del Instituto Nacional de la Vivienda (INVI):  Memoria Anual 2000-2019; Informe Gerencia de Planeación División de Evaluacion y Seguimiento de proyectos. * Sólo incluye  inversión en viviendas terminadas. </t>
    </r>
  </si>
  <si>
    <r>
      <t xml:space="preserve">Fuente: </t>
    </r>
    <r>
      <rPr>
        <sz val="8"/>
        <color theme="1"/>
        <rFont val="Artifex CF Light"/>
        <family val="3"/>
      </rPr>
      <t>Elaborado por el VE, Ministerio de Hacienda y Economía, a partir de datos de la Memoria Anual del Instituto Nacional de la Vivienda (INVI), e Informes de la Gerencia de Planeación, División de Evaluación y Seguimiento de Proyectos.</t>
    </r>
  </si>
  <si>
    <t>1991 - 2025</t>
  </si>
  <si>
    <r>
      <t>Fuente:</t>
    </r>
    <r>
      <rPr>
        <sz val="8"/>
        <rFont val="Artifex CF Light"/>
        <family val="3"/>
      </rPr>
      <t xml:space="preserve"> Elaborado por el VE, Ministerio de Hacienda y Economía, a partir de datos de la Memoria Anual del Instituto Nacional de la Vivienda (INVI),e Informe Gerencia de Planeación_División de Evaluacion y Seguimiento de proyectos.</t>
    </r>
  </si>
  <si>
    <r>
      <t>Fuente:</t>
    </r>
    <r>
      <rPr>
        <sz val="8"/>
        <rFont val="Artifex CF Light"/>
        <family val="3"/>
      </rPr>
      <t xml:space="preserve"> Elaborado por el VE, Ministerio de Hacienda y Economía, a partir de datos de la Memoria Anual del Instituto Nacional de la Vivienda (INVI) e Informe Gerencia de Planeación_División de Evaluacion y Seguimiento de proyectos.</t>
    </r>
  </si>
  <si>
    <r>
      <t>Fuente:</t>
    </r>
    <r>
      <rPr>
        <sz val="8"/>
        <rFont val="Artifex CF Light"/>
        <family val="3"/>
      </rPr>
      <t xml:space="preserve"> Elaborado por el VE, Ministerio de Hacienda y Economía, a partir de datos obtenidos en la web del Banco Central de la República Dominicana.</t>
    </r>
  </si>
  <si>
    <r>
      <t xml:space="preserve">Fuente: </t>
    </r>
    <r>
      <rPr>
        <sz val="8"/>
        <rFont val="Artifex CF Light"/>
        <family val="3"/>
      </rPr>
      <t>Elaborado por el VE, Ministerio de Hacienda y Economía, a partir de datos proporcionado por la Superintendencia de Bancos.</t>
    </r>
  </si>
  <si>
    <r>
      <t xml:space="preserve">Fuente: </t>
    </r>
    <r>
      <rPr>
        <sz val="8"/>
        <rFont val="Artifex CF Light"/>
        <family val="3"/>
      </rPr>
      <t>Procesamiento por el VE, Ministerio de Hacienda y Economía en base a información proporcionada por la Superintendencia de Bancos.</t>
    </r>
  </si>
  <si>
    <t>1998 - 2025</t>
  </si>
  <si>
    <t>1996 - 2025</t>
  </si>
  <si>
    <t>1990 - 2025</t>
  </si>
  <si>
    <r>
      <t xml:space="preserve">Fuente: </t>
    </r>
    <r>
      <rPr>
        <sz val="8"/>
        <rFont val="Artifex CF Light"/>
        <family val="3"/>
      </rPr>
      <t>Elaborado por el VE, Ministerio de Hacienda y Economía, a partir de Registros Administrativos del Instituto Nacional de la Vivienda.</t>
    </r>
  </si>
  <si>
    <t>2001 - 2025</t>
  </si>
  <si>
    <r>
      <t>Fuente:</t>
    </r>
    <r>
      <rPr>
        <sz val="8"/>
        <rFont val="Artifex CF Light"/>
        <family val="3"/>
      </rPr>
      <t xml:space="preserve"> Elaborado por el VE, Ministerio de Hacienda y Economía, a partir de datos proporcionados por el Instituto Nacional de la Vivienda (INVI), Gerencia de Planeación División de Evaluación y Seguimiento de proyectos.</t>
    </r>
  </si>
  <si>
    <r>
      <t>Fuente:</t>
    </r>
    <r>
      <rPr>
        <sz val="8"/>
        <color indexed="8"/>
        <rFont val="Artifex CF Light"/>
        <family val="3"/>
      </rPr>
      <t xml:space="preserve"> Elaborado por el VE, Ministerio de Hacienda y Economía, a partir de datos de la Memoria Anual del Instituto Nacional de la Vivienda (INVI), Años 2000 a 2023.                              </t>
    </r>
  </si>
  <si>
    <r>
      <rPr>
        <b/>
        <sz val="8"/>
        <color rgb="FF000000"/>
        <rFont val="Artifex CF Light"/>
        <family val="3"/>
      </rPr>
      <t>Fuente:</t>
    </r>
    <r>
      <rPr>
        <sz val="8"/>
        <color indexed="8"/>
        <rFont val="Artifex CF Light"/>
        <family val="3"/>
      </rPr>
      <t xml:space="preserve"> Elaborado por el VE, Ministerio de Hacienda y Economía, a partir de datos de la Memoria Anual del Instituto Nacional de la Vivienda (INVI), Años 2000 a 2023.</t>
    </r>
  </si>
  <si>
    <t>(*) Elaborado a partir de información proveniente del Ministerio de la Vivienda y Edificaciones (MIVED), obtenida por medio del Sistema de Acceso a la Información Pública (SAIP).</t>
  </si>
  <si>
    <r>
      <t>Fuente:</t>
    </r>
    <r>
      <rPr>
        <sz val="8"/>
        <color indexed="8"/>
        <rFont val="Artifex CF Light"/>
        <family val="3"/>
      </rPr>
      <t xml:space="preserve"> Elaborado por el VE, Ministerio de Hacienda y Economía, a partir de datos de la Memoria Anual del Instituto Nacional de la Vivienda (INVI), Años 2000 a 2020.</t>
    </r>
  </si>
  <si>
    <t>1997 - 2025</t>
  </si>
  <si>
    <t>1999 - 2025</t>
  </si>
  <si>
    <t>2016 - 2025</t>
  </si>
  <si>
    <t>Ozama</t>
  </si>
  <si>
    <r>
      <t xml:space="preserve">Regiones de Desarrollo </t>
    </r>
    <r>
      <rPr>
        <i/>
        <sz val="8"/>
        <color theme="0"/>
        <rFont val="Artifex CF Light"/>
        <family val="3"/>
      </rPr>
      <t>(Decreto 345-22)</t>
    </r>
  </si>
  <si>
    <t>2002 - 2025</t>
  </si>
  <si>
    <t>07 3 019a      Porcentaje de viviendas con acceso a servicio eléctrico en la vivienda (ENCFT)</t>
  </si>
  <si>
    <t>Porcentaje de viviendas con acceso a servicio eléctrico en la vivienda (ENCFT)</t>
  </si>
  <si>
    <r>
      <rPr>
        <b/>
        <sz val="8"/>
        <rFont val="Artifex CF Light"/>
        <family val="3"/>
      </rPr>
      <t xml:space="preserve">Nota 1: </t>
    </r>
    <r>
      <rPr>
        <sz val="8"/>
        <rFont val="Artifex CF Light"/>
        <family val="3"/>
      </rPr>
      <t>Para el cálculo del déficit habitacional total se empleó la metodología del 2018 con fines de continuidad de la serie. A partir del año 2022, se utiliza una nueva metodología oficial para la medición del déficit, la cual está basada en la encuesta ENHOGAR. Para más información consulte la Oficina Nacional de Estadística (ONE).</t>
    </r>
  </si>
  <si>
    <r>
      <rPr>
        <b/>
        <sz val="8"/>
        <rFont val="Artifex CF Light"/>
        <family val="3"/>
      </rPr>
      <t>Nota 1:</t>
    </r>
    <r>
      <rPr>
        <sz val="8"/>
        <rFont val="Artifex CF Light"/>
        <family val="3"/>
      </rPr>
      <t xml:space="preserve"> Para el cálculo del déficit habitacional cualitativo se empleó la metodología del 2018 con fines de continuidad de la serie. A partir del año 2022, se utiliza una nueva metodología oficial para la medición del déficit, la cual está basada en la encuesta ENHOGAR. Para más información consulte la Oficina Nacional de Estadística (ONE).</t>
    </r>
  </si>
  <si>
    <r>
      <rPr>
        <b/>
        <sz val="8"/>
        <rFont val="Artifex CF Light"/>
        <family val="3"/>
      </rPr>
      <t>Nota 1:</t>
    </r>
    <r>
      <rPr>
        <sz val="8"/>
        <rFont val="Artifex CF Light"/>
        <family val="3"/>
      </rPr>
      <t xml:space="preserve"> Para el cálculo del déficit habitacional cuantitativo se empleó la metodología del 2018 con fines de continuidad de la serie. A partir del año 2022, se utiliza una nueva metodología oficial para la medición del déficit, la cual está basada en la encuesta ENHOGAR. Para más información consulte la Oficina Nacional de Estadística (ONE).</t>
    </r>
  </si>
  <si>
    <t xml:space="preserve"> Déficit habitacional total</t>
  </si>
  <si>
    <t xml:space="preserve">07 3 004    </t>
  </si>
  <si>
    <t>Déficit habitacional cualitativo</t>
  </si>
  <si>
    <t xml:space="preserve">07 3 003     </t>
  </si>
  <si>
    <t>Déficit habitacional cuantitativo</t>
  </si>
  <si>
    <t xml:space="preserve">07 3 002     </t>
  </si>
  <si>
    <r>
      <rPr>
        <b/>
        <sz val="8"/>
        <rFont val="Artifex CF Light"/>
        <family val="3"/>
      </rPr>
      <t xml:space="preserve">Fuente: </t>
    </r>
    <r>
      <rPr>
        <sz val="8"/>
        <rFont val="Artifex CF Light"/>
        <family val="3"/>
      </rPr>
      <t>Elaborado por el VE, Ministerio de Hacienda y Economía, a partir de procesamiento de las bases de datos de las ENCFT del BCRD y de los Censos de Población y Viviendas de 2002 y 2010.</t>
    </r>
  </si>
  <si>
    <r>
      <t xml:space="preserve">Fuente: </t>
    </r>
    <r>
      <rPr>
        <sz val="8"/>
        <rFont val="Artifex CF Light"/>
        <family val="3"/>
      </rPr>
      <t>Elaborado por el VE, Ministerio de Hacienda y Economía, a partir de procesamiento de las bases de datos de las ENCFT del BCRD y de los Censos de Población y Viviendas de 2002 y 2010.</t>
    </r>
  </si>
  <si>
    <r>
      <rPr>
        <b/>
        <sz val="8"/>
        <rFont val="Artifex CF Light"/>
        <family val="3"/>
      </rPr>
      <t>Nota 1:</t>
    </r>
    <r>
      <rPr>
        <sz val="8"/>
        <rFont val="Artifex CF Light"/>
        <family val="3"/>
      </rPr>
      <t xml:space="preserve"> Los datos para el Nivel de pobreza monetaria (Línea oficial) y Quintil de ingreso PC del hogar (Ingreso oficial) se han actualizado según la Metodología oficial 2022 para el cálculo de la pobreza monetaria en la República Dominicana.</t>
    </r>
  </si>
  <si>
    <t>Nota: Los datos para el Nivel de pobreza monetaria (Línea oficial) y Quintil de ingreso PC del hogar (Ingreso oficial) se han actualizado según la Metodología oficial 2022 para el cálculo de la pobreza monetaria en la República Dominicana.</t>
  </si>
  <si>
    <t>(*) : Datos Preliminares</t>
  </si>
  <si>
    <t>(*) Datos Preliminares</t>
  </si>
  <si>
    <t>Nota 1: Las tasas preferenciales son promedios simples hasta dic. 99, fecha a partir de la cual son promedios ponderados.  A partir de esta fecha fue modificada la metodología de cálculo de las tasas de interés, para contemplar los promedios ponderados en vez de simples. Los plazos de 361 días a 2 años, de 2 a 5 años y más de 5 años fueron introducidos a partir de enero de 2000, así como las tasas por sectores.</t>
  </si>
  <si>
    <t>(*) Datos Preliminares.</t>
  </si>
  <si>
    <r>
      <t xml:space="preserve">Fuente: </t>
    </r>
    <r>
      <rPr>
        <sz val="8"/>
        <rFont val="Artifex CF Light"/>
        <family val="3"/>
      </rPr>
      <t>Elaborado por el VE, Ministerio de Hacienda y Economía, a partir de datos suministrados por la  ONE  (República Dominicana en Cifras) y el MIVED  de su sitio Web y el portal SAIP.</t>
    </r>
  </si>
  <si>
    <r>
      <t xml:space="preserve">2016 </t>
    </r>
    <r>
      <rPr>
        <b/>
        <vertAlign val="superscript"/>
        <sz val="8"/>
        <rFont val="Artifex CF Light"/>
        <family val="3"/>
      </rPr>
      <t>1</t>
    </r>
  </si>
  <si>
    <t>Nota 1: Los datos a partir del año 2016 se calculan a partir de la Encuesta Nacional Continua de Fuerza de Trabajo (ENCFT)</t>
  </si>
  <si>
    <r>
      <rPr>
        <b/>
        <sz val="8"/>
        <rFont val="Artifex CF Light"/>
        <family val="3"/>
      </rPr>
      <t>Fuente</t>
    </r>
    <r>
      <rPr>
        <sz val="8"/>
        <rFont val="Artifex CF Light"/>
        <family val="3"/>
      </rPr>
      <t>: Elaborado por el VE, Ministerio de Hacienda y Economía, a partir de procesamiento de las bases de datos de las ENCFT del BCRD y los Censos de Población y Vivivenda 2002 y 2010.</t>
    </r>
  </si>
  <si>
    <t>Nota 2: Los datos a partir del 2016 para el Nivel de pobreza monetaria (Línea oficial) y Quintil de ingreso PC del hogar (Ingreso oficial) se han actualizado según la Metodología oficial 2022 para el cálculo de la pobreza monetaria en la República Dominicana.</t>
  </si>
  <si>
    <r>
      <rPr>
        <b/>
        <sz val="8"/>
        <rFont val="Artifex CF Light"/>
        <family val="3"/>
      </rPr>
      <t>Nota 2:</t>
    </r>
    <r>
      <rPr>
        <sz val="8"/>
        <rFont val="Artifex CF Light"/>
        <family val="3"/>
      </rPr>
      <t xml:space="preserve"> Los datos para el Nivel de pobreza monetaria (Línea oficial) y Quintil de ingreso PC del hogar (Ingreso oficial) se han actualizado según la Metodología oficial 2022 para el cálculo de la pobreza monetaria en la República Dominicana.</t>
    </r>
  </si>
  <si>
    <r>
      <rPr>
        <b/>
        <sz val="8"/>
        <rFont val="Artifex CF Light"/>
        <family val="3"/>
      </rPr>
      <t>Nota:</t>
    </r>
    <r>
      <rPr>
        <sz val="8"/>
        <rFont val="Artifex CF Light"/>
        <family val="3"/>
      </rPr>
      <t xml:space="preserve"> Los datos para el Nivel de pobreza monetaria (Línea oficial) y Quintil de ingreso PC del hogar (Ingreso oficial) se han actualizado según la Metodología oficial 2022 para el cálculo de la pobreza monetaria en la República Dominicana.</t>
    </r>
  </si>
  <si>
    <r>
      <rPr>
        <b/>
        <sz val="8"/>
        <rFont val="Artifex CF Light"/>
        <family val="3"/>
      </rPr>
      <t>Nota 1:</t>
    </r>
    <r>
      <rPr>
        <sz val="8"/>
        <rFont val="Artifex CF Light"/>
        <family val="3"/>
      </rPr>
      <t xml:space="preserve"> Los datos a partir del año 2016 se calculan a partir de la Encuesta Nacional Continua de Fuerza de Trabajo (ENCFT)</t>
    </r>
  </si>
  <si>
    <r>
      <t xml:space="preserve">Fuente: </t>
    </r>
    <r>
      <rPr>
        <sz val="8"/>
        <rFont val="Artifex CF"/>
        <family val="3"/>
      </rPr>
      <t>Elaborado por el VE, Ministerio de Hacienda y Economía, a partir de procesamiento de las bases de datos de las ENCFT del BCRD.</t>
    </r>
  </si>
  <si>
    <r>
      <rPr>
        <b/>
        <sz val="8"/>
        <rFont val="Artifex CF"/>
        <family val="3"/>
      </rPr>
      <t>Nota:</t>
    </r>
    <r>
      <rPr>
        <sz val="8"/>
        <rFont val="Artifex CF"/>
        <family val="3"/>
      </rPr>
      <t xml:space="preserve"> Los datos para el Nivel de pobreza monetaria (Línea oficial) y Quintil de ingreso PC del hogar (Ingreso oficial) se han actualizado según la Metodología oficial 2022 para el cálculo de la pobreza monetaria en la República Dominicana.</t>
    </r>
  </si>
  <si>
    <r>
      <t xml:space="preserve">Fuente: </t>
    </r>
    <r>
      <rPr>
        <sz val="8"/>
        <rFont val="Artifex CF"/>
        <family val="3"/>
      </rPr>
      <t>Elaborado por el VE, Ministerio de Hacienda y Economía, a partir de procesamiento de las bases de datos de las ENFT del BCRD.</t>
    </r>
  </si>
  <si>
    <r>
      <t>Regiones de desarrollo</t>
    </r>
    <r>
      <rPr>
        <i/>
        <sz val="8"/>
        <color theme="0"/>
        <rFont val="Artifex CF Light"/>
        <family val="3"/>
      </rPr>
      <t xml:space="preserve"> (Decreto 710-04)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</si>
</sst>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_(* \(#,##0.00\);_(* &quot;-&quot;??_);_(@_)"/>
    <numFmt numFmtId="164" formatCode="_(* #,##0_);_(* \(#,##0\);_(* &quot;-&quot;??_);_(@_)"/>
    <numFmt numFmtId="165" formatCode="0.0"/>
    <numFmt numFmtId="166" formatCode="#,##0;[Red]#,##0"/>
    <numFmt numFmtId="167" formatCode="#,##0.00;[Red]#,##0.00"/>
    <numFmt numFmtId="168" formatCode="0.0000"/>
    <numFmt numFmtId="169" formatCode="0.0_)"/>
    <numFmt numFmtId="170" formatCode="0_)"/>
    <numFmt numFmtId="171" formatCode="#,##0.0"/>
    <numFmt numFmtId="172" formatCode="0.0;[Red]0.0"/>
    <numFmt numFmtId="173" formatCode="_([$€]* #,##0.00_);_([$€]* \(#,##0.00\);_([$€]* &quot;-&quot;??_);_(@_)"/>
    <numFmt numFmtId="174" formatCode="* _(#,##0.0_)\ _P_-;* \(#,##0.0\)\ _P_-;_-* &quot;-&quot;??\ _P_-;_-@_-"/>
    <numFmt numFmtId="175" formatCode="####.0"/>
    <numFmt numFmtId="176" formatCode="#,##0.0;[Red]#,##0.0"/>
    <numFmt numFmtId="177" formatCode="0.0%"/>
    <numFmt numFmtId="178" formatCode="###0"/>
  </numFmts>
  <fonts count="8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8"/>
      <name val="Arial"/>
      <family val="2"/>
    </font>
    <font>
      <b/>
      <sz val="8"/>
      <name val="Arial Narrow"/>
      <family val="2"/>
    </font>
    <font>
      <sz val="8"/>
      <name val="Arial Narrow"/>
      <family val="2"/>
    </font>
    <font>
      <b/>
      <sz val="8"/>
      <name val="Garamond"/>
      <family val="1"/>
    </font>
    <font>
      <sz val="8"/>
      <name val="Garamond"/>
      <family val="1"/>
    </font>
    <font>
      <b/>
      <sz val="12"/>
      <name val="Trebuchet MS"/>
      <family val="2"/>
    </font>
    <font>
      <sz val="10"/>
      <name val="Trebuchet MS"/>
      <family val="2"/>
    </font>
    <font>
      <b/>
      <sz val="12"/>
      <name val="Garamond"/>
      <family val="1"/>
    </font>
    <font>
      <sz val="12"/>
      <name val="Arial MT"/>
    </font>
    <font>
      <i/>
      <sz val="8"/>
      <name val="Garamond"/>
      <family val="1"/>
    </font>
    <font>
      <b/>
      <sz val="14"/>
      <name val="Times New Roman"/>
      <family val="1"/>
    </font>
    <font>
      <sz val="12"/>
      <name val="Garamond"/>
      <family val="1"/>
    </font>
    <font>
      <sz val="12"/>
      <name val="Arial"/>
      <family val="2"/>
    </font>
    <font>
      <b/>
      <sz val="15"/>
      <color indexed="56"/>
      <name val="Calibri"/>
      <family val="2"/>
    </font>
    <font>
      <sz val="11"/>
      <color indexed="60"/>
      <name val="Calibri"/>
      <family val="2"/>
    </font>
    <font>
      <b/>
      <sz val="11"/>
      <color indexed="8"/>
      <name val="Calibri"/>
      <family val="2"/>
    </font>
    <font>
      <b/>
      <sz val="18"/>
      <name val="Times New Roman"/>
      <family val="1"/>
    </font>
    <font>
      <b/>
      <sz val="11"/>
      <color theme="3"/>
      <name val="Calibri"/>
      <family val="2"/>
      <scheme val="minor"/>
    </font>
    <font>
      <b/>
      <sz val="8"/>
      <color theme="1"/>
      <name val="Garamond"/>
      <family val="1"/>
    </font>
    <font>
      <b/>
      <sz val="18"/>
      <color theme="3"/>
      <name val="Cambria"/>
      <family val="2"/>
      <scheme val="major"/>
    </font>
    <font>
      <b/>
      <sz val="15"/>
      <color theme="3"/>
      <name val="Calibri"/>
      <family val="2"/>
      <scheme val="minor"/>
    </font>
    <font>
      <b/>
      <sz val="13"/>
      <color theme="3"/>
      <name val="Calibri"/>
      <family val="2"/>
      <scheme val="minor"/>
    </font>
    <font>
      <sz val="11"/>
      <color rgb="FF9C0006"/>
      <name val="Calibri"/>
      <family val="2"/>
      <scheme val="minor"/>
    </font>
    <font>
      <b/>
      <sz val="11"/>
      <color rgb="FF3F3F3F"/>
      <name val="Calibri"/>
      <family val="2"/>
      <scheme val="minor"/>
    </font>
    <font>
      <b/>
      <sz val="11"/>
      <color rgb="FFFA7D00"/>
      <name val="Calibri"/>
      <family val="2"/>
      <scheme val="minor"/>
    </font>
    <font>
      <i/>
      <sz val="11"/>
      <color rgb="FF7F7F7F"/>
      <name val="Calibri"/>
      <family val="2"/>
      <scheme val="minor"/>
    </font>
    <font>
      <sz val="11"/>
      <color theme="0"/>
      <name val="Calibri"/>
      <family val="2"/>
      <scheme val="minor"/>
    </font>
    <font>
      <sz val="11"/>
      <color theme="1"/>
      <name val="Calibri"/>
      <family val="2"/>
      <scheme val="minor"/>
    </font>
    <font>
      <sz val="8"/>
      <color theme="1"/>
      <name val="Garamond"/>
      <family val="1"/>
    </font>
    <font>
      <u/>
      <sz val="10"/>
      <color theme="0"/>
      <name val="Arial"/>
      <family val="2"/>
    </font>
    <font>
      <b/>
      <sz val="12"/>
      <color theme="0"/>
      <name val="Garamond"/>
      <family val="1"/>
    </font>
    <font>
      <sz val="10"/>
      <color theme="0"/>
      <name val="Arial"/>
      <family val="2"/>
    </font>
    <font>
      <sz val="9"/>
      <color indexed="8"/>
      <name val="Arial"/>
      <family val="2"/>
    </font>
    <font>
      <sz val="8"/>
      <name val="Arial"/>
      <family val="2"/>
    </font>
    <font>
      <sz val="8"/>
      <name val="Arial"/>
      <family val="2"/>
    </font>
    <font>
      <b/>
      <sz val="12"/>
      <name val="Artifex CF Extra Light"/>
      <family val="3"/>
    </font>
    <font>
      <sz val="10"/>
      <name val="Artifex CF Extra Light"/>
      <family val="3"/>
    </font>
    <font>
      <b/>
      <sz val="8"/>
      <name val="Artifex CF Light"/>
      <family val="3"/>
    </font>
    <font>
      <sz val="8"/>
      <name val="Artifex CF Light"/>
      <family val="3"/>
    </font>
    <font>
      <i/>
      <sz val="8"/>
      <name val="Artifex CF Light"/>
      <family val="3"/>
    </font>
    <font>
      <sz val="10"/>
      <name val="Artifex CF Light"/>
      <family val="3"/>
    </font>
    <font>
      <b/>
      <sz val="8"/>
      <color theme="0"/>
      <name val="Artifex CF Light"/>
      <family val="3"/>
    </font>
    <font>
      <sz val="8"/>
      <color theme="0"/>
      <name val="Artifex CF Light"/>
      <family val="3"/>
    </font>
    <font>
      <sz val="10"/>
      <color theme="0"/>
      <name val="Artifex CF Light"/>
      <family val="3"/>
    </font>
    <font>
      <i/>
      <sz val="8"/>
      <color theme="0"/>
      <name val="Artifex CF Light"/>
      <family val="3"/>
    </font>
    <font>
      <b/>
      <sz val="8"/>
      <color indexed="8"/>
      <name val="Artifex CF Light"/>
      <family val="3"/>
    </font>
    <font>
      <sz val="8"/>
      <color indexed="8"/>
      <name val="Artifex CF Light"/>
      <family val="3"/>
    </font>
    <font>
      <sz val="9"/>
      <name val="Artifex CF Light"/>
      <family val="3"/>
    </font>
    <font>
      <b/>
      <sz val="9"/>
      <name val="Artifex CF Light"/>
      <family val="3"/>
    </font>
    <font>
      <sz val="8"/>
      <color theme="1"/>
      <name val="Artifex CF Light"/>
      <family val="3"/>
    </font>
    <font>
      <b/>
      <sz val="8"/>
      <color theme="1"/>
      <name val="Artifex CF Light"/>
      <family val="3"/>
    </font>
    <font>
      <u/>
      <sz val="10"/>
      <color theme="0"/>
      <name val="Artifex CF Light"/>
      <family val="3"/>
    </font>
    <font>
      <b/>
      <sz val="12"/>
      <color theme="0"/>
      <name val="Artifex CF Light"/>
      <family val="3"/>
    </font>
    <font>
      <b/>
      <sz val="8"/>
      <color rgb="FF002060"/>
      <name val="Artifex CF Light"/>
      <family val="3"/>
    </font>
    <font>
      <b/>
      <vertAlign val="superscript"/>
      <sz val="12"/>
      <color theme="0"/>
      <name val="Artifex CF Light"/>
      <family val="3"/>
    </font>
    <font>
      <sz val="8"/>
      <color indexed="10"/>
      <name val="Artifex CF Light"/>
      <family val="3"/>
    </font>
    <font>
      <vertAlign val="superscript"/>
      <sz val="8"/>
      <name val="Artifex CF Light"/>
      <family val="3"/>
    </font>
    <font>
      <i/>
      <sz val="12"/>
      <color theme="0"/>
      <name val="Artifex CF Light"/>
      <family val="3"/>
    </font>
    <font>
      <u/>
      <sz val="10"/>
      <color theme="0"/>
      <name val="Artifex CF Extra Light"/>
      <family val="3"/>
    </font>
    <font>
      <b/>
      <sz val="12"/>
      <color theme="0"/>
      <name val="Artifex CF Extra Light"/>
      <family val="3"/>
    </font>
    <font>
      <b/>
      <sz val="8"/>
      <name val="Artifex CF Extra Light"/>
      <family val="3"/>
    </font>
    <font>
      <b/>
      <sz val="8"/>
      <color theme="0"/>
      <name val="Artifex CF Extra Light"/>
      <family val="3"/>
    </font>
    <font>
      <sz val="10"/>
      <color theme="0"/>
      <name val="Artifex CF Extra Light"/>
      <family val="3"/>
    </font>
    <font>
      <i/>
      <sz val="8"/>
      <color theme="0"/>
      <name val="Artifex CF Extra Light"/>
      <family val="3"/>
    </font>
    <font>
      <b/>
      <sz val="10"/>
      <color theme="0"/>
      <name val="Artifex CF Light"/>
      <family val="3"/>
    </font>
    <font>
      <b/>
      <vertAlign val="superscript"/>
      <sz val="8"/>
      <name val="Artifex CF Light"/>
      <family val="3"/>
    </font>
    <font>
      <b/>
      <sz val="8"/>
      <color rgb="FF000000"/>
      <name val="Artifex CF Light"/>
      <family val="3"/>
    </font>
    <font>
      <sz val="9"/>
      <color rgb="FF010205"/>
      <name val="Arial"/>
      <family val="2"/>
    </font>
    <font>
      <sz val="8"/>
      <name val="Artifex CF"/>
      <family val="3"/>
    </font>
    <font>
      <b/>
      <sz val="8"/>
      <name val="Artifex CF"/>
      <family val="3"/>
    </font>
    <font>
      <sz val="10"/>
      <name val="Artifex CF"/>
      <family val="3"/>
    </font>
  </fonts>
  <fills count="37">
    <fill>
      <patternFill patternType="none"/>
    </fill>
    <fill>
      <patternFill patternType="gray125"/>
    </fill>
    <fill>
      <patternFill patternType="solid">
        <fgColor indexed="43"/>
      </patternFill>
    </fill>
    <fill>
      <patternFill patternType="solid">
        <fgColor indexed="9"/>
        <bgColor indexed="64"/>
      </patternFill>
    </fill>
    <fill>
      <patternFill patternType="solid">
        <fgColor theme="0"/>
        <bgColor indexed="64"/>
      </patternFill>
    </fill>
    <fill>
      <patternFill patternType="solid">
        <fgColor rgb="FFFFC7CE"/>
      </patternFill>
    </fill>
    <fill>
      <patternFill patternType="solid">
        <fgColor rgb="FFF2F2F2"/>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8" tint="0.59999389629810485"/>
        <bgColor indexed="64"/>
      </patternFill>
    </fill>
    <fill>
      <patternFill patternType="solid">
        <fgColor rgb="FF84C6D8"/>
        <bgColor indexed="64"/>
      </patternFill>
    </fill>
    <fill>
      <patternFill patternType="solid">
        <fgColor rgb="FF0055A4"/>
        <bgColor indexed="64"/>
      </patternFill>
    </fill>
    <fill>
      <patternFill patternType="solid">
        <fgColor rgb="FF97CDFF"/>
        <bgColor indexed="64"/>
      </patternFill>
    </fill>
    <fill>
      <patternFill patternType="solid">
        <fgColor rgb="FFF9F9FB"/>
      </patternFill>
    </fill>
  </fills>
  <borders count="18">
    <border>
      <left/>
      <right/>
      <top/>
      <bottom/>
      <diagonal/>
    </border>
    <border>
      <left style="thin">
        <color indexed="64"/>
      </left>
      <right style="thin">
        <color indexed="64"/>
      </right>
      <top style="dotted">
        <color indexed="64"/>
      </top>
      <bottom style="dotted">
        <color indexed="64"/>
      </bottom>
      <diagonal/>
    </border>
    <border>
      <left/>
      <right/>
      <top/>
      <bottom style="thick">
        <color indexed="62"/>
      </bottom>
      <diagonal/>
    </border>
    <border>
      <left/>
      <right/>
      <top style="thin">
        <color indexed="62"/>
      </top>
      <bottom style="double">
        <color indexed="62"/>
      </bottom>
      <diagonal/>
    </border>
    <border>
      <left/>
      <right/>
      <top style="double">
        <color indexed="64"/>
      </top>
      <bottom style="thin">
        <color indexed="64"/>
      </bottom>
      <diagonal/>
    </border>
    <border>
      <left/>
      <right/>
      <top/>
      <bottom style="thin">
        <color indexed="64"/>
      </bottom>
      <diagonal/>
    </border>
    <border>
      <left/>
      <right/>
      <top/>
      <bottom style="double">
        <color indexed="64"/>
      </bottom>
      <diagonal/>
    </border>
    <border>
      <left/>
      <right/>
      <top style="thin">
        <color indexed="64"/>
      </top>
      <bottom/>
      <diagonal/>
    </border>
    <border>
      <left/>
      <right/>
      <top style="double">
        <color indexed="64"/>
      </top>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style="thin">
        <color indexed="64"/>
      </top>
      <bottom style="double">
        <color indexed="64"/>
      </bottom>
      <diagonal/>
    </border>
    <border>
      <left/>
      <right/>
      <top style="double">
        <color indexed="64"/>
      </top>
      <bottom style="double">
        <color indexed="64"/>
      </bottom>
      <diagonal/>
    </border>
    <border>
      <left style="thin">
        <color indexed="64"/>
      </left>
      <right/>
      <top/>
      <bottom/>
      <diagonal/>
    </border>
    <border>
      <left style="thin">
        <color rgb="FFE0E0E0"/>
      </left>
      <right style="thin">
        <color rgb="FFE0E0E0"/>
      </right>
      <top style="thin">
        <color rgb="FF152935"/>
      </top>
      <bottom style="thin">
        <color rgb="FFAEAEAE"/>
      </bottom>
      <diagonal/>
    </border>
  </borders>
  <cellStyleXfs count="64">
    <xf numFmtId="0" fontId="0" fillId="0" borderId="0"/>
    <xf numFmtId="174" fontId="21" fillId="0" borderId="1" applyBorder="0">
      <alignment horizontal="center" vertical="center"/>
    </xf>
    <xf numFmtId="173" fontId="7" fillId="0" borderId="0" applyFont="0" applyFill="0" applyBorder="0" applyAlignment="0" applyProtection="0"/>
    <xf numFmtId="0" fontId="22" fillId="0" borderId="2" applyNumberFormat="0" applyFill="0" applyAlignment="0" applyProtection="0"/>
    <xf numFmtId="0" fontId="8" fillId="0" borderId="0" applyNumberFormat="0" applyFill="0" applyBorder="0" applyAlignment="0" applyProtection="0">
      <alignment vertical="top"/>
      <protection locked="0"/>
    </xf>
    <xf numFmtId="43" fontId="7" fillId="0" borderId="0" applyFont="0" applyFill="0" applyBorder="0" applyAlignment="0" applyProtection="0"/>
    <xf numFmtId="43" fontId="7" fillId="0" borderId="0" applyFont="0" applyFill="0" applyBorder="0" applyAlignment="0" applyProtection="0"/>
    <xf numFmtId="0" fontId="23" fillId="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169" fontId="17" fillId="0" borderId="0"/>
    <xf numFmtId="9" fontId="7" fillId="0" borderId="0" applyFont="0" applyFill="0" applyBorder="0" applyAlignment="0" applyProtection="0"/>
    <xf numFmtId="0" fontId="24" fillId="0" borderId="3" applyNumberFormat="0" applyFill="0" applyAlignment="0" applyProtection="0"/>
    <xf numFmtId="0" fontId="28" fillId="0" borderId="0" applyNumberFormat="0" applyFill="0" applyBorder="0" applyAlignment="0" applyProtection="0"/>
    <xf numFmtId="0" fontId="29" fillId="0" borderId="10" applyNumberFormat="0" applyFill="0" applyAlignment="0" applyProtection="0"/>
    <xf numFmtId="0" fontId="30" fillId="0" borderId="11" applyNumberFormat="0" applyFill="0" applyAlignment="0" applyProtection="0"/>
    <xf numFmtId="0" fontId="26" fillId="0" borderId="12" applyNumberFormat="0" applyFill="0" applyAlignment="0" applyProtection="0"/>
    <xf numFmtId="0" fontId="31" fillId="5" borderId="0" applyNumberFormat="0" applyBorder="0" applyAlignment="0" applyProtection="0"/>
    <xf numFmtId="0" fontId="32" fillId="6" borderId="13" applyNumberFormat="0" applyAlignment="0" applyProtection="0"/>
    <xf numFmtId="0" fontId="33" fillId="6" borderId="9" applyNumberFormat="0" applyAlignment="0" applyProtection="0"/>
    <xf numFmtId="0" fontId="34" fillId="0" borderId="0" applyNumberFormat="0" applyFill="0" applyBorder="0" applyAlignment="0" applyProtection="0"/>
    <xf numFmtId="0" fontId="35" fillId="7"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5" fillId="26" borderId="0" applyNumberFormat="0" applyBorder="0" applyAlignment="0" applyProtection="0"/>
    <xf numFmtId="0" fontId="35" fillId="27"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5" fillId="30" borderId="0" applyNumberFormat="0" applyBorder="0" applyAlignment="0" applyProtection="0"/>
    <xf numFmtId="9" fontId="7" fillId="0" borderId="0" applyFont="0" applyFill="0" applyBorder="0" applyAlignment="0" applyProtection="0"/>
    <xf numFmtId="0" fontId="6" fillId="0" borderId="0"/>
    <xf numFmtId="0" fontId="6" fillId="0" borderId="0"/>
    <xf numFmtId="0" fontId="5" fillId="0" borderId="0"/>
    <xf numFmtId="0" fontId="5"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 fillId="0" borderId="0"/>
    <xf numFmtId="0" fontId="3" fillId="0" borderId="0"/>
    <xf numFmtId="0" fontId="2" fillId="0" borderId="0"/>
    <xf numFmtId="0" fontId="2" fillId="0" borderId="0"/>
    <xf numFmtId="0" fontId="1" fillId="0" borderId="0"/>
    <xf numFmtId="0" fontId="1" fillId="0" borderId="0"/>
    <xf numFmtId="0" fontId="1" fillId="0" borderId="0"/>
  </cellStyleXfs>
  <cellXfs count="735">
    <xf numFmtId="0" fontId="0" fillId="0" borderId="0" xfId="0"/>
    <xf numFmtId="0" fontId="19" fillId="3" borderId="0" xfId="0" applyFont="1" applyFill="1" applyAlignment="1">
      <alignment horizontal="center"/>
    </xf>
    <xf numFmtId="0" fontId="16" fillId="3" borderId="0" xfId="0" applyFont="1" applyFill="1" applyAlignment="1">
      <alignment horizontal="center"/>
    </xf>
    <xf numFmtId="0" fontId="13" fillId="3" borderId="0" xfId="0" applyFont="1" applyFill="1" applyAlignment="1">
      <alignment horizontal="left"/>
    </xf>
    <xf numFmtId="0" fontId="13" fillId="3" borderId="0" xfId="0" applyFont="1" applyFill="1"/>
    <xf numFmtId="2" fontId="13" fillId="3" borderId="0" xfId="0" applyNumberFormat="1" applyFont="1" applyFill="1"/>
    <xf numFmtId="0" fontId="11" fillId="3" borderId="0" xfId="0" applyFont="1" applyFill="1"/>
    <xf numFmtId="0" fontId="12" fillId="3" borderId="0" xfId="0" applyFont="1" applyFill="1" applyAlignment="1">
      <alignment wrapText="1"/>
    </xf>
    <xf numFmtId="0" fontId="20" fillId="3" borderId="0" xfId="0" applyFont="1" applyFill="1"/>
    <xf numFmtId="0" fontId="8" fillId="3" borderId="0" xfId="4" applyFill="1" applyAlignment="1" applyProtection="1"/>
    <xf numFmtId="2" fontId="13" fillId="3" borderId="6" xfId="0" applyNumberFormat="1" applyFont="1" applyFill="1" applyBorder="1"/>
    <xf numFmtId="2" fontId="12" fillId="3" borderId="0" xfId="0" applyNumberFormat="1" applyFont="1" applyFill="1" applyAlignment="1">
      <alignment horizontal="left" vertical="center"/>
    </xf>
    <xf numFmtId="0" fontId="20" fillId="0" borderId="0" xfId="0" applyFont="1"/>
    <xf numFmtId="2" fontId="13" fillId="3" borderId="0" xfId="0" applyNumberFormat="1" applyFont="1" applyFill="1" applyAlignment="1">
      <alignment horizontal="left" vertical="center"/>
    </xf>
    <xf numFmtId="165" fontId="13" fillId="3" borderId="0" xfId="0" applyNumberFormat="1" applyFont="1" applyFill="1" applyAlignment="1">
      <alignment horizontal="right"/>
    </xf>
    <xf numFmtId="165" fontId="13" fillId="3" borderId="6" xfId="0" applyNumberFormat="1" applyFont="1" applyFill="1" applyBorder="1" applyAlignment="1">
      <alignment horizontal="right"/>
    </xf>
    <xf numFmtId="165" fontId="12" fillId="3" borderId="0" xfId="0" applyNumberFormat="1" applyFont="1" applyFill="1"/>
    <xf numFmtId="165" fontId="13" fillId="3" borderId="0" xfId="0" applyNumberFormat="1" applyFont="1" applyFill="1"/>
    <xf numFmtId="165" fontId="13" fillId="3" borderId="6" xfId="0" applyNumberFormat="1" applyFont="1" applyFill="1" applyBorder="1"/>
    <xf numFmtId="0" fontId="7" fillId="3" borderId="0" xfId="0" applyFont="1" applyFill="1"/>
    <xf numFmtId="0" fontId="16" fillId="3" borderId="0" xfId="0" applyFont="1" applyFill="1"/>
    <xf numFmtId="0" fontId="8" fillId="0" borderId="0" xfId="4" applyAlignment="1" applyProtection="1"/>
    <xf numFmtId="0" fontId="13" fillId="3" borderId="0" xfId="8" applyFont="1" applyFill="1" applyAlignment="1">
      <alignment horizontal="left"/>
    </xf>
    <xf numFmtId="0" fontId="11" fillId="3" borderId="0" xfId="8" applyFont="1" applyFill="1"/>
    <xf numFmtId="0" fontId="13" fillId="3" borderId="0" xfId="8" applyFont="1" applyFill="1"/>
    <xf numFmtId="0" fontId="12" fillId="3" borderId="0" xfId="8" applyFont="1" applyFill="1"/>
    <xf numFmtId="0" fontId="10" fillId="3" borderId="0" xfId="8" applyFont="1" applyFill="1"/>
    <xf numFmtId="0" fontId="13" fillId="3" borderId="6" xfId="8" applyFont="1" applyFill="1" applyBorder="1"/>
    <xf numFmtId="0" fontId="11" fillId="3" borderId="6" xfId="8" applyFont="1" applyFill="1" applyBorder="1"/>
    <xf numFmtId="0" fontId="0" fillId="4" borderId="0" xfId="0" applyFill="1"/>
    <xf numFmtId="0" fontId="12" fillId="0" borderId="0" xfId="8" applyFont="1" applyAlignment="1">
      <alignment wrapText="1"/>
    </xf>
    <xf numFmtId="0" fontId="12" fillId="3" borderId="5" xfId="0" applyFont="1" applyFill="1" applyBorder="1" applyAlignment="1">
      <alignment horizontal="right" vertical="center"/>
    </xf>
    <xf numFmtId="1" fontId="12" fillId="3" borderId="0" xfId="0" applyNumberFormat="1" applyFont="1" applyFill="1" applyAlignment="1">
      <alignment horizontal="right" vertical="center"/>
    </xf>
    <xf numFmtId="165" fontId="37" fillId="3" borderId="0" xfId="0" applyNumberFormat="1" applyFont="1" applyFill="1" applyAlignment="1">
      <alignment horizontal="right"/>
    </xf>
    <xf numFmtId="2" fontId="13" fillId="4" borderId="8" xfId="0" applyNumberFormat="1" applyFont="1" applyFill="1" applyBorder="1" applyAlignment="1">
      <alignment vertical="center"/>
    </xf>
    <xf numFmtId="0" fontId="16" fillId="0" borderId="0" xfId="8" applyFont="1" applyAlignment="1">
      <alignment vertical="center"/>
    </xf>
    <xf numFmtId="0" fontId="15" fillId="0" borderId="0" xfId="0" applyFont="1"/>
    <xf numFmtId="0" fontId="38" fillId="31" borderId="0" xfId="4" applyFont="1" applyFill="1" applyAlignment="1" applyProtection="1">
      <alignment horizontal="left"/>
    </xf>
    <xf numFmtId="0" fontId="38" fillId="31" borderId="0" xfId="4" applyFont="1" applyFill="1" applyAlignment="1" applyProtection="1"/>
    <xf numFmtId="0" fontId="12" fillId="33" borderId="0" xfId="0" applyFont="1" applyFill="1" applyAlignment="1">
      <alignment vertical="center" wrapText="1"/>
    </xf>
    <xf numFmtId="0" fontId="27" fillId="33" borderId="0" xfId="0" applyFont="1" applyFill="1" applyAlignment="1">
      <alignment vertical="center" wrapText="1"/>
    </xf>
    <xf numFmtId="165" fontId="12" fillId="32" borderId="0" xfId="0" applyNumberFormat="1" applyFont="1" applyFill="1"/>
    <xf numFmtId="165" fontId="13" fillId="32" borderId="0" xfId="0" applyNumberFormat="1" applyFont="1" applyFill="1"/>
    <xf numFmtId="2" fontId="12" fillId="33" borderId="0" xfId="0" applyNumberFormat="1" applyFont="1" applyFill="1" applyAlignment="1">
      <alignment vertical="center" wrapText="1"/>
    </xf>
    <xf numFmtId="165" fontId="13" fillId="32" borderId="6" xfId="0" applyNumberFormat="1" applyFont="1" applyFill="1" applyBorder="1"/>
    <xf numFmtId="165" fontId="13" fillId="32" borderId="0" xfId="0" applyNumberFormat="1" applyFont="1" applyFill="1" applyAlignment="1">
      <alignment horizontal="right"/>
    </xf>
    <xf numFmtId="165" fontId="13" fillId="32" borderId="6" xfId="0" applyNumberFormat="1" applyFont="1" applyFill="1" applyBorder="1" applyAlignment="1">
      <alignment horizontal="right"/>
    </xf>
    <xf numFmtId="0" fontId="12" fillId="33" borderId="0" xfId="8" applyFont="1" applyFill="1" applyAlignment="1">
      <alignment vertical="center" wrapText="1"/>
    </xf>
    <xf numFmtId="0" fontId="38" fillId="31" borderId="6" xfId="4" applyFont="1" applyFill="1" applyBorder="1" applyAlignment="1" applyProtection="1"/>
    <xf numFmtId="166" fontId="12" fillId="32" borderId="0" xfId="8" applyNumberFormat="1" applyFont="1" applyFill="1"/>
    <xf numFmtId="166" fontId="13" fillId="32" borderId="0" xfId="8" applyNumberFormat="1" applyFont="1" applyFill="1"/>
    <xf numFmtId="0" fontId="12" fillId="32" borderId="5" xfId="0" applyFont="1" applyFill="1" applyBorder="1" applyAlignment="1">
      <alignment horizontal="right" vertical="center"/>
    </xf>
    <xf numFmtId="2" fontId="12" fillId="33" borderId="0" xfId="0" applyNumberFormat="1" applyFont="1" applyFill="1" applyAlignment="1">
      <alignment vertical="center"/>
    </xf>
    <xf numFmtId="2" fontId="12" fillId="33" borderId="0" xfId="0" applyNumberFormat="1" applyFont="1" applyFill="1" applyAlignment="1">
      <alignment horizontal="left" vertical="center"/>
    </xf>
    <xf numFmtId="165" fontId="13" fillId="32" borderId="0" xfId="14" applyNumberFormat="1" applyFont="1" applyFill="1" applyAlignment="1">
      <alignment horizontal="right"/>
    </xf>
    <xf numFmtId="0" fontId="12" fillId="32" borderId="0" xfId="0" applyFont="1" applyFill="1" applyAlignment="1">
      <alignment horizontal="right" vertical="center"/>
    </xf>
    <xf numFmtId="0" fontId="12" fillId="33" borderId="7" xfId="0" applyFont="1" applyFill="1" applyBorder="1"/>
    <xf numFmtId="0" fontId="12" fillId="32" borderId="4" xfId="8" applyFont="1" applyFill="1" applyBorder="1" applyAlignment="1">
      <alignment horizontal="right"/>
    </xf>
    <xf numFmtId="166" fontId="13" fillId="32" borderId="6" xfId="8" applyNumberFormat="1" applyFont="1" applyFill="1" applyBorder="1"/>
    <xf numFmtId="0" fontId="39" fillId="0" borderId="0" xfId="0" applyFont="1" applyAlignment="1">
      <alignment vertical="center"/>
    </xf>
    <xf numFmtId="0" fontId="40" fillId="0" borderId="0" xfId="0" applyFont="1"/>
    <xf numFmtId="0" fontId="12" fillId="0" borderId="0" xfId="8" applyFont="1" applyAlignment="1">
      <alignment vertical="top" wrapText="1"/>
    </xf>
    <xf numFmtId="0" fontId="12" fillId="0" borderId="0" xfId="8" applyFont="1"/>
    <xf numFmtId="0" fontId="39" fillId="0" borderId="0" xfId="8" applyFont="1" applyAlignment="1">
      <alignment vertical="center"/>
    </xf>
    <xf numFmtId="166" fontId="0" fillId="0" borderId="0" xfId="0" applyNumberFormat="1"/>
    <xf numFmtId="0" fontId="12" fillId="33" borderId="0" xfId="8" applyFont="1" applyFill="1" applyAlignment="1">
      <alignment vertical="center"/>
    </xf>
    <xf numFmtId="0" fontId="20" fillId="4" borderId="0" xfId="0" applyFont="1" applyFill="1"/>
    <xf numFmtId="0" fontId="12" fillId="4" borderId="0" xfId="8" applyFont="1" applyFill="1" applyAlignment="1">
      <alignment vertical="top" wrapText="1"/>
    </xf>
    <xf numFmtId="0" fontId="27" fillId="4" borderId="0" xfId="0" applyFont="1" applyFill="1" applyAlignment="1">
      <alignment vertical="center" wrapText="1"/>
    </xf>
    <xf numFmtId="0" fontId="12" fillId="0" borderId="0" xfId="8" applyFont="1" applyAlignment="1">
      <alignment vertical="top"/>
    </xf>
    <xf numFmtId="0" fontId="12" fillId="0" borderId="0" xfId="8" applyFont="1" applyAlignment="1">
      <alignment horizontal="left" vertical="top" wrapText="1"/>
    </xf>
    <xf numFmtId="0" fontId="12" fillId="0" borderId="0" xfId="0" applyFont="1" applyAlignment="1">
      <alignment wrapText="1"/>
    </xf>
    <xf numFmtId="165" fontId="0" fillId="0" borderId="0" xfId="0" applyNumberFormat="1"/>
    <xf numFmtId="3" fontId="41" fillId="0" borderId="0" xfId="5" applyNumberFormat="1" applyFont="1" applyBorder="1" applyAlignment="1">
      <alignment horizontal="right" vertical="center"/>
    </xf>
    <xf numFmtId="3" fontId="41" fillId="4" borderId="0" xfId="5" applyNumberFormat="1" applyFont="1" applyFill="1" applyBorder="1" applyAlignment="1">
      <alignment horizontal="right" vertical="center"/>
    </xf>
    <xf numFmtId="0" fontId="38" fillId="4" borderId="0" xfId="4" applyFont="1" applyFill="1" applyAlignment="1" applyProtection="1"/>
    <xf numFmtId="0" fontId="38" fillId="31" borderId="0" xfId="4" applyFont="1" applyFill="1" applyBorder="1" applyAlignment="1" applyProtection="1">
      <alignment horizontal="left"/>
    </xf>
    <xf numFmtId="0" fontId="12" fillId="4" borderId="5" xfId="0" applyFont="1" applyFill="1" applyBorder="1" applyAlignment="1">
      <alignment vertical="center"/>
    </xf>
    <xf numFmtId="0" fontId="12" fillId="32" borderId="5" xfId="0" applyFont="1" applyFill="1" applyBorder="1" applyAlignment="1">
      <alignment horizontal="center" vertical="center" wrapText="1"/>
    </xf>
    <xf numFmtId="0" fontId="12" fillId="3" borderId="5" xfId="0" applyFont="1" applyFill="1" applyBorder="1" applyAlignment="1">
      <alignment horizontal="center" vertical="center" wrapText="1"/>
    </xf>
    <xf numFmtId="2" fontId="13" fillId="4" borderId="0" xfId="0" applyNumberFormat="1" applyFont="1" applyFill="1" applyAlignment="1">
      <alignment vertical="center"/>
    </xf>
    <xf numFmtId="2" fontId="13" fillId="3" borderId="6" xfId="0" applyNumberFormat="1" applyFont="1" applyFill="1" applyBorder="1" applyAlignment="1">
      <alignment horizontal="left" vertical="center"/>
    </xf>
    <xf numFmtId="3" fontId="0" fillId="4" borderId="0" xfId="0" applyNumberFormat="1" applyFill="1"/>
    <xf numFmtId="0" fontId="15" fillId="4" borderId="0" xfId="8" applyFont="1" applyFill="1"/>
    <xf numFmtId="0" fontId="14" fillId="4" borderId="0" xfId="0" applyFont="1" applyFill="1"/>
    <xf numFmtId="0" fontId="15" fillId="3" borderId="0" xfId="0" applyFont="1" applyFill="1"/>
    <xf numFmtId="0" fontId="15" fillId="4" borderId="0" xfId="0" applyFont="1" applyFill="1"/>
    <xf numFmtId="0" fontId="14" fillId="4" borderId="0" xfId="8" applyFont="1" applyFill="1"/>
    <xf numFmtId="0" fontId="15" fillId="4" borderId="0" xfId="0" applyFont="1" applyFill="1" applyAlignment="1">
      <alignment horizontal="center"/>
    </xf>
    <xf numFmtId="0" fontId="13" fillId="4" borderId="0" xfId="0" applyFont="1" applyFill="1" applyAlignment="1">
      <alignment horizontal="left" vertical="center" wrapText="1"/>
    </xf>
    <xf numFmtId="0" fontId="0" fillId="4" borderId="0" xfId="0" applyFill="1" applyAlignment="1">
      <alignment horizontal="left" vertical="center"/>
    </xf>
    <xf numFmtId="0" fontId="0" fillId="0" borderId="0" xfId="0" applyAlignment="1">
      <alignment horizontal="left" vertical="center"/>
    </xf>
    <xf numFmtId="0" fontId="14" fillId="4" borderId="0" xfId="0" applyFont="1" applyFill="1" applyAlignment="1">
      <alignment horizontal="center"/>
    </xf>
    <xf numFmtId="0" fontId="15" fillId="4" borderId="0" xfId="8" applyFont="1" applyFill="1" applyAlignment="1">
      <alignment horizontal="center"/>
    </xf>
    <xf numFmtId="0" fontId="14" fillId="4" borderId="0" xfId="8" applyFont="1" applyFill="1" applyAlignment="1">
      <alignment horizontal="center"/>
    </xf>
    <xf numFmtId="0" fontId="39" fillId="31" borderId="0" xfId="8" applyFont="1" applyFill="1" applyAlignment="1">
      <alignment horizontal="center" vertical="center"/>
    </xf>
    <xf numFmtId="0" fontId="15" fillId="3" borderId="0" xfId="0" applyFont="1" applyFill="1" applyAlignment="1">
      <alignment horizontal="center"/>
    </xf>
    <xf numFmtId="0" fontId="14" fillId="3" borderId="0" xfId="0" applyFont="1" applyFill="1" applyAlignment="1">
      <alignment horizontal="center" vertical="center"/>
    </xf>
    <xf numFmtId="0" fontId="14" fillId="3" borderId="0" xfId="0" applyFont="1" applyFill="1" applyAlignment="1">
      <alignment horizontal="center"/>
    </xf>
    <xf numFmtId="0" fontId="44" fillId="4" borderId="0" xfId="0" applyFont="1" applyFill="1"/>
    <xf numFmtId="0" fontId="45" fillId="3" borderId="0" xfId="0" applyFont="1" applyFill="1"/>
    <xf numFmtId="0" fontId="45" fillId="4" borderId="0" xfId="0" applyFont="1" applyFill="1" applyAlignment="1">
      <alignment horizontal="center"/>
    </xf>
    <xf numFmtId="0" fontId="45" fillId="4" borderId="0" xfId="0" applyFont="1" applyFill="1"/>
    <xf numFmtId="0" fontId="46" fillId="3" borderId="4" xfId="0" applyFont="1" applyFill="1" applyBorder="1" applyAlignment="1">
      <alignment horizontal="center" vertical="center" wrapText="1"/>
    </xf>
    <xf numFmtId="0" fontId="46" fillId="35" borderId="5" xfId="0" applyFont="1" applyFill="1" applyBorder="1" applyAlignment="1">
      <alignment vertical="center"/>
    </xf>
    <xf numFmtId="0" fontId="46" fillId="3" borderId="5" xfId="0" applyFont="1" applyFill="1" applyBorder="1" applyAlignment="1">
      <alignment vertical="center"/>
    </xf>
    <xf numFmtId="0" fontId="46" fillId="3" borderId="5" xfId="0" applyFont="1" applyFill="1" applyBorder="1" applyAlignment="1">
      <alignment horizontal="right" vertical="center"/>
    </xf>
    <xf numFmtId="0" fontId="46" fillId="35" borderId="5" xfId="0" applyFont="1" applyFill="1" applyBorder="1" applyAlignment="1">
      <alignment horizontal="right" vertical="center"/>
    </xf>
    <xf numFmtId="0" fontId="46" fillId="34" borderId="7" xfId="0" applyFont="1" applyFill="1" applyBorder="1" applyAlignment="1">
      <alignment vertical="center" wrapText="1"/>
    </xf>
    <xf numFmtId="2" fontId="46" fillId="3" borderId="0" xfId="0" applyNumberFormat="1" applyFont="1" applyFill="1" applyAlignment="1">
      <alignment horizontal="left" vertical="center" wrapText="1"/>
    </xf>
    <xf numFmtId="165" fontId="46" fillId="35" borderId="0" xfId="0" applyNumberFormat="1" applyFont="1" applyFill="1"/>
    <xf numFmtId="165" fontId="46" fillId="3" borderId="0" xfId="0" applyNumberFormat="1" applyFont="1" applyFill="1"/>
    <xf numFmtId="2" fontId="47" fillId="3" borderId="0" xfId="0" applyNumberFormat="1" applyFont="1" applyFill="1" applyAlignment="1">
      <alignment horizontal="left" indent="1"/>
    </xf>
    <xf numFmtId="165" fontId="47" fillId="35" borderId="0" xfId="0" applyNumberFormat="1" applyFont="1" applyFill="1"/>
    <xf numFmtId="165" fontId="47" fillId="3" borderId="0" xfId="0" applyNumberFormat="1" applyFont="1" applyFill="1"/>
    <xf numFmtId="2" fontId="46" fillId="3" borderId="0" xfId="0" applyNumberFormat="1" applyFont="1" applyFill="1"/>
    <xf numFmtId="0" fontId="46" fillId="34" borderId="0" xfId="0" applyFont="1" applyFill="1" applyAlignment="1">
      <alignment vertical="center" wrapText="1"/>
    </xf>
    <xf numFmtId="0" fontId="47" fillId="34" borderId="0" xfId="0" applyFont="1" applyFill="1" applyAlignment="1">
      <alignment wrapText="1"/>
    </xf>
    <xf numFmtId="166" fontId="47" fillId="35" borderId="0" xfId="0" applyNumberFormat="1" applyFont="1" applyFill="1" applyAlignment="1">
      <alignment horizontal="right"/>
    </xf>
    <xf numFmtId="166" fontId="47" fillId="3" borderId="0" xfId="0" applyNumberFormat="1" applyFont="1" applyFill="1" applyAlignment="1">
      <alignment horizontal="right"/>
    </xf>
    <xf numFmtId="2" fontId="47" fillId="3" borderId="6" xfId="0" applyNumberFormat="1" applyFont="1" applyFill="1" applyBorder="1" applyAlignment="1">
      <alignment horizontal="left" indent="1"/>
    </xf>
    <xf numFmtId="165" fontId="47" fillId="3" borderId="6" xfId="0" applyNumberFormat="1" applyFont="1" applyFill="1" applyBorder="1"/>
    <xf numFmtId="165" fontId="47" fillId="35" borderId="6" xfId="0" applyNumberFormat="1" applyFont="1" applyFill="1" applyBorder="1"/>
    <xf numFmtId="0" fontId="47" fillId="4" borderId="0" xfId="0" applyFont="1" applyFill="1" applyAlignment="1">
      <alignment horizontal="left" wrapText="1"/>
    </xf>
    <xf numFmtId="0" fontId="49" fillId="0" borderId="0" xfId="0" applyFont="1"/>
    <xf numFmtId="0" fontId="49" fillId="4" borderId="0" xfId="0" applyFont="1" applyFill="1"/>
    <xf numFmtId="0" fontId="47" fillId="4" borderId="0" xfId="0" applyFont="1" applyFill="1" applyAlignment="1">
      <alignment horizontal="left" vertical="center" wrapText="1"/>
    </xf>
    <xf numFmtId="0" fontId="49" fillId="4" borderId="0" xfId="0" applyFont="1" applyFill="1" applyAlignment="1">
      <alignment horizontal="left" vertical="center"/>
    </xf>
    <xf numFmtId="0" fontId="47" fillId="4" borderId="0" xfId="0" applyFont="1" applyFill="1" applyAlignment="1">
      <alignment horizontal="left" vertical="center"/>
    </xf>
    <xf numFmtId="0" fontId="7" fillId="0" borderId="0" xfId="0" applyFont="1"/>
    <xf numFmtId="0" fontId="50" fillId="34" borderId="0" xfId="0" applyFont="1" applyFill="1" applyAlignment="1">
      <alignment horizontal="left" vertical="center" wrapText="1"/>
    </xf>
    <xf numFmtId="0" fontId="50" fillId="34" borderId="0" xfId="0" applyFont="1" applyFill="1" applyAlignment="1">
      <alignment horizontal="left" vertical="center"/>
    </xf>
    <xf numFmtId="0" fontId="50" fillId="34" borderId="0" xfId="0" applyFont="1" applyFill="1" applyAlignment="1">
      <alignment vertical="center" wrapText="1"/>
    </xf>
    <xf numFmtId="0" fontId="51" fillId="34" borderId="0" xfId="0" applyFont="1" applyFill="1" applyAlignment="1">
      <alignment wrapText="1"/>
    </xf>
    <xf numFmtId="2" fontId="50" fillId="34" borderId="0" xfId="0" applyNumberFormat="1" applyFont="1" applyFill="1" applyAlignment="1">
      <alignment horizontal="left" vertical="center"/>
    </xf>
    <xf numFmtId="2" fontId="50" fillId="34" borderId="0" xfId="0" applyNumberFormat="1" applyFont="1" applyFill="1" applyAlignment="1">
      <alignment vertical="center" wrapText="1"/>
    </xf>
    <xf numFmtId="0" fontId="50" fillId="34" borderId="7" xfId="0" applyFont="1" applyFill="1" applyBorder="1" applyAlignment="1">
      <alignment horizontal="left" vertical="center"/>
    </xf>
    <xf numFmtId="0" fontId="50" fillId="34" borderId="7" xfId="0" applyFont="1" applyFill="1" applyBorder="1" applyAlignment="1">
      <alignment vertical="center" wrapText="1"/>
    </xf>
    <xf numFmtId="0" fontId="46" fillId="3" borderId="5" xfId="0" applyFont="1" applyFill="1" applyBorder="1" applyAlignment="1">
      <alignment horizontal="right" vertical="center" wrapText="1"/>
    </xf>
    <xf numFmtId="0" fontId="46" fillId="3" borderId="0" xfId="0" applyFont="1" applyFill="1" applyAlignment="1">
      <alignment wrapText="1"/>
    </xf>
    <xf numFmtId="166" fontId="46" fillId="35" borderId="0" xfId="0" applyNumberFormat="1" applyFont="1" applyFill="1" applyAlignment="1">
      <alignment vertical="top"/>
    </xf>
    <xf numFmtId="3" fontId="54" fillId="3" borderId="0" xfId="11" applyNumberFormat="1" applyFont="1" applyFill="1" applyAlignment="1">
      <alignment horizontal="right" vertical="top"/>
    </xf>
    <xf numFmtId="0" fontId="47" fillId="3" borderId="0" xfId="0" applyFont="1" applyFill="1" applyAlignment="1">
      <alignment horizontal="left" indent="1"/>
    </xf>
    <xf numFmtId="166" fontId="47" fillId="35" borderId="0" xfId="0" applyNumberFormat="1" applyFont="1" applyFill="1"/>
    <xf numFmtId="166" fontId="47" fillId="3" borderId="0" xfId="0" applyNumberFormat="1" applyFont="1" applyFill="1"/>
    <xf numFmtId="3" fontId="55" fillId="3" borderId="0" xfId="11" applyNumberFormat="1" applyFont="1" applyFill="1" applyAlignment="1">
      <alignment horizontal="right" vertical="center"/>
    </xf>
    <xf numFmtId="3" fontId="55" fillId="4" borderId="0" xfId="11" applyNumberFormat="1" applyFont="1" applyFill="1" applyAlignment="1">
      <alignment horizontal="right" vertical="center"/>
    </xf>
    <xf numFmtId="0" fontId="46" fillId="3" borderId="0" xfId="0" applyFont="1" applyFill="1"/>
    <xf numFmtId="166" fontId="46" fillId="35" borderId="0" xfId="0" applyNumberFormat="1" applyFont="1" applyFill="1"/>
    <xf numFmtId="166" fontId="46" fillId="3" borderId="0" xfId="0" applyNumberFormat="1" applyFont="1" applyFill="1"/>
    <xf numFmtId="3" fontId="54" fillId="3" borderId="0" xfId="11" applyNumberFormat="1" applyFont="1" applyFill="1" applyAlignment="1">
      <alignment horizontal="right" vertical="center"/>
    </xf>
    <xf numFmtId="0" fontId="50" fillId="34" borderId="0" xfId="0" applyFont="1" applyFill="1" applyAlignment="1">
      <alignment horizontal="center" vertical="center"/>
    </xf>
    <xf numFmtId="166" fontId="46" fillId="3" borderId="0" xfId="0" applyNumberFormat="1" applyFont="1" applyFill="1" applyAlignment="1">
      <alignment horizontal="right"/>
    </xf>
    <xf numFmtId="166" fontId="46" fillId="35" borderId="0" xfId="0" applyNumberFormat="1" applyFont="1" applyFill="1" applyAlignment="1">
      <alignment horizontal="right"/>
    </xf>
    <xf numFmtId="3" fontId="47" fillId="34" borderId="0" xfId="0" applyNumberFormat="1" applyFont="1" applyFill="1" applyAlignment="1">
      <alignment wrapText="1"/>
    </xf>
    <xf numFmtId="0" fontId="47" fillId="3" borderId="6" xfId="0" applyFont="1" applyFill="1" applyBorder="1" applyAlignment="1">
      <alignment horizontal="left" indent="1"/>
    </xf>
    <xf numFmtId="166" fontId="47" fillId="35" borderId="6" xfId="0" applyNumberFormat="1" applyFont="1" applyFill="1" applyBorder="1" applyAlignment="1">
      <alignment horizontal="right"/>
    </xf>
    <xf numFmtId="166" fontId="47" fillId="3" borderId="6" xfId="0" applyNumberFormat="1" applyFont="1" applyFill="1" applyBorder="1" applyAlignment="1">
      <alignment horizontal="right"/>
    </xf>
    <xf numFmtId="3" fontId="55" fillId="3" borderId="6" xfId="11" applyNumberFormat="1" applyFont="1" applyFill="1" applyBorder="1" applyAlignment="1">
      <alignment horizontal="right" vertical="center"/>
    </xf>
    <xf numFmtId="166" fontId="47" fillId="35" borderId="6" xfId="0" applyNumberFormat="1" applyFont="1" applyFill="1" applyBorder="1"/>
    <xf numFmtId="0" fontId="49" fillId="4" borderId="0" xfId="9" applyFont="1" applyFill="1" applyAlignment="1">
      <alignment horizontal="center" vertical="center"/>
    </xf>
    <xf numFmtId="0" fontId="46" fillId="3" borderId="0" xfId="0" applyFont="1" applyFill="1" applyAlignment="1">
      <alignment vertical="center"/>
    </xf>
    <xf numFmtId="165" fontId="46" fillId="35" borderId="0" xfId="0" applyNumberFormat="1" applyFont="1" applyFill="1" applyAlignment="1">
      <alignment horizontal="right" vertical="center"/>
    </xf>
    <xf numFmtId="165" fontId="46" fillId="3" borderId="0" xfId="0" applyNumberFormat="1" applyFont="1" applyFill="1" applyAlignment="1">
      <alignment horizontal="right" vertical="center"/>
    </xf>
    <xf numFmtId="0" fontId="47" fillId="3" borderId="0" xfId="0" applyFont="1" applyFill="1" applyAlignment="1">
      <alignment horizontal="left"/>
    </xf>
    <xf numFmtId="176" fontId="47" fillId="35" borderId="0" xfId="0" applyNumberFormat="1" applyFont="1" applyFill="1"/>
    <xf numFmtId="176" fontId="47" fillId="3" borderId="0" xfId="0" applyNumberFormat="1" applyFont="1" applyFill="1"/>
    <xf numFmtId="176" fontId="55" fillId="4" borderId="0" xfId="0" applyNumberFormat="1" applyFont="1" applyFill="1" applyAlignment="1">
      <alignment horizontal="right" vertical="center"/>
    </xf>
    <xf numFmtId="2" fontId="55" fillId="4" borderId="0" xfId="0" applyNumberFormat="1" applyFont="1" applyFill="1" applyAlignment="1">
      <alignment horizontal="right" vertical="center"/>
    </xf>
    <xf numFmtId="2" fontId="47" fillId="35" borderId="0" xfId="0" applyNumberFormat="1" applyFont="1" applyFill="1"/>
    <xf numFmtId="176" fontId="58" fillId="35" borderId="0" xfId="0" applyNumberFormat="1" applyFont="1" applyFill="1"/>
    <xf numFmtId="176" fontId="58" fillId="3" borderId="0" xfId="0" applyNumberFormat="1" applyFont="1" applyFill="1"/>
    <xf numFmtId="0" fontId="50" fillId="34" borderId="0" xfId="0" applyFont="1" applyFill="1" applyAlignment="1">
      <alignment vertical="center"/>
    </xf>
    <xf numFmtId="175" fontId="47" fillId="34" borderId="0" xfId="0" applyNumberFormat="1" applyFont="1" applyFill="1" applyAlignment="1">
      <alignment wrapText="1"/>
    </xf>
    <xf numFmtId="3" fontId="46" fillId="35" borderId="0" xfId="0" applyNumberFormat="1" applyFont="1" applyFill="1" applyAlignment="1">
      <alignment horizontal="right"/>
    </xf>
    <xf numFmtId="0" fontId="47" fillId="35" borderId="0" xfId="0" applyFont="1" applyFill="1" applyAlignment="1">
      <alignment horizontal="right"/>
    </xf>
    <xf numFmtId="176" fontId="47" fillId="3" borderId="0" xfId="0" applyNumberFormat="1" applyFont="1" applyFill="1" applyAlignment="1">
      <alignment horizontal="right"/>
    </xf>
    <xf numFmtId="176" fontId="47" fillId="35" borderId="0" xfId="0" applyNumberFormat="1" applyFont="1" applyFill="1" applyAlignment="1">
      <alignment horizontal="right"/>
    </xf>
    <xf numFmtId="165" fontId="59" fillId="3" borderId="0" xfId="0" applyNumberFormat="1" applyFont="1" applyFill="1" applyAlignment="1">
      <alignment horizontal="right" vertical="center"/>
    </xf>
    <xf numFmtId="165" fontId="46" fillId="3" borderId="0" xfId="0" applyNumberFormat="1" applyFont="1" applyFill="1" applyAlignment="1">
      <alignment horizontal="right"/>
    </xf>
    <xf numFmtId="165" fontId="46" fillId="35" borderId="0" xfId="0" applyNumberFormat="1" applyFont="1" applyFill="1" applyAlignment="1">
      <alignment horizontal="right"/>
    </xf>
    <xf numFmtId="165" fontId="59" fillId="35" borderId="0" xfId="0" applyNumberFormat="1" applyFont="1" applyFill="1" applyAlignment="1">
      <alignment horizontal="right" vertical="center"/>
    </xf>
    <xf numFmtId="0" fontId="59" fillId="34" borderId="0" xfId="0" applyFont="1" applyFill="1" applyAlignment="1">
      <alignment vertical="center" wrapText="1"/>
    </xf>
    <xf numFmtId="0" fontId="47" fillId="35" borderId="6" xfId="0" applyFont="1" applyFill="1" applyBorder="1" applyAlignment="1">
      <alignment horizontal="right"/>
    </xf>
    <xf numFmtId="176" fontId="47" fillId="3" borderId="6" xfId="0" applyNumberFormat="1" applyFont="1" applyFill="1" applyBorder="1" applyAlignment="1">
      <alignment horizontal="right"/>
    </xf>
    <xf numFmtId="176" fontId="47" fillId="3" borderId="6" xfId="0" applyNumberFormat="1" applyFont="1" applyFill="1" applyBorder="1"/>
    <xf numFmtId="176" fontId="47" fillId="35" borderId="6" xfId="0" applyNumberFormat="1" applyFont="1" applyFill="1" applyBorder="1"/>
    <xf numFmtId="176" fontId="47" fillId="4" borderId="0" xfId="0" applyNumberFormat="1" applyFont="1" applyFill="1"/>
    <xf numFmtId="0" fontId="49" fillId="0" borderId="0" xfId="0" applyFont="1" applyAlignment="1">
      <alignment horizontal="left" vertical="center"/>
    </xf>
    <xf numFmtId="0" fontId="60" fillId="34" borderId="0" xfId="4" applyFont="1" applyFill="1" applyAlignment="1" applyProtection="1">
      <alignment horizontal="left"/>
    </xf>
    <xf numFmtId="0" fontId="60" fillId="34" borderId="0" xfId="4" applyFont="1" applyFill="1" applyAlignment="1" applyProtection="1"/>
    <xf numFmtId="0" fontId="46" fillId="32" borderId="4" xfId="0" applyFont="1" applyFill="1" applyBorder="1" applyAlignment="1">
      <alignment vertical="center"/>
    </xf>
    <xf numFmtId="0" fontId="46" fillId="3" borderId="4" xfId="0" applyFont="1" applyFill="1" applyBorder="1" applyAlignment="1">
      <alignment vertical="center"/>
    </xf>
    <xf numFmtId="0" fontId="46" fillId="3" borderId="4" xfId="0" applyFont="1" applyFill="1" applyBorder="1" applyAlignment="1">
      <alignment horizontal="right" vertical="center"/>
    </xf>
    <xf numFmtId="0" fontId="46" fillId="35" borderId="4" xfId="0" applyFont="1" applyFill="1" applyBorder="1" applyAlignment="1">
      <alignment horizontal="right" vertical="center"/>
    </xf>
    <xf numFmtId="166" fontId="46" fillId="34" borderId="0" xfId="0" applyNumberFormat="1" applyFont="1" applyFill="1" applyAlignment="1">
      <alignment vertical="center" wrapText="1"/>
    </xf>
    <xf numFmtId="43" fontId="46" fillId="34" borderId="0" xfId="5" applyFont="1" applyFill="1" applyAlignment="1">
      <alignment vertical="center" wrapText="1"/>
    </xf>
    <xf numFmtId="166" fontId="46" fillId="32" borderId="0" xfId="0" applyNumberFormat="1" applyFont="1" applyFill="1" applyAlignment="1">
      <alignment vertical="center"/>
    </xf>
    <xf numFmtId="166" fontId="46" fillId="3" borderId="0" xfId="0" applyNumberFormat="1" applyFont="1" applyFill="1" applyAlignment="1">
      <alignment vertical="center"/>
    </xf>
    <xf numFmtId="166" fontId="47" fillId="32" borderId="0" xfId="0" applyNumberFormat="1" applyFont="1" applyFill="1"/>
    <xf numFmtId="166" fontId="46" fillId="32" borderId="0" xfId="0" applyNumberFormat="1" applyFont="1" applyFill="1"/>
    <xf numFmtId="2" fontId="50" fillId="34" borderId="0" xfId="0" applyNumberFormat="1" applyFont="1" applyFill="1" applyAlignment="1">
      <alignment vertical="center"/>
    </xf>
    <xf numFmtId="0" fontId="50" fillId="34" borderId="0" xfId="0" applyFont="1" applyFill="1" applyAlignment="1">
      <alignment horizontal="center" vertical="center" wrapText="1"/>
    </xf>
    <xf numFmtId="166" fontId="47" fillId="32" borderId="6" xfId="0" applyNumberFormat="1" applyFont="1" applyFill="1" applyBorder="1"/>
    <xf numFmtId="166" fontId="47" fillId="3" borderId="6" xfId="0" applyNumberFormat="1" applyFont="1" applyFill="1" applyBorder="1"/>
    <xf numFmtId="0" fontId="46" fillId="4" borderId="0" xfId="0" applyFont="1" applyFill="1" applyAlignment="1">
      <alignment wrapText="1"/>
    </xf>
    <xf numFmtId="3" fontId="54" fillId="0" borderId="0" xfId="11" applyNumberFormat="1" applyFont="1" applyAlignment="1">
      <alignment horizontal="right" vertical="top"/>
    </xf>
    <xf numFmtId="166" fontId="46" fillId="4" borderId="0" xfId="0" applyNumberFormat="1" applyFont="1" applyFill="1" applyAlignment="1">
      <alignment vertical="top"/>
    </xf>
    <xf numFmtId="0" fontId="46" fillId="3" borderId="0" xfId="0" applyFont="1" applyFill="1" applyAlignment="1">
      <alignment horizontal="left" vertical="center"/>
    </xf>
    <xf numFmtId="0" fontId="46" fillId="3" borderId="0" xfId="0" applyFont="1" applyFill="1" applyAlignment="1">
      <alignment horizontal="left" vertical="center" wrapText="1"/>
    </xf>
    <xf numFmtId="2" fontId="47" fillId="35" borderId="0" xfId="0" applyNumberFormat="1" applyFont="1" applyFill="1" applyAlignment="1">
      <alignment vertical="center"/>
    </xf>
    <xf numFmtId="2" fontId="47" fillId="3" borderId="0" xfId="0" applyNumberFormat="1" applyFont="1" applyFill="1" applyAlignment="1">
      <alignment vertical="center"/>
    </xf>
    <xf numFmtId="0" fontId="51" fillId="34" borderId="0" xfId="0" applyFont="1" applyFill="1" applyAlignment="1">
      <alignment vertical="center" wrapText="1"/>
    </xf>
    <xf numFmtId="2" fontId="47" fillId="35" borderId="0" xfId="0" applyNumberFormat="1" applyFont="1" applyFill="1" applyAlignment="1">
      <alignment horizontal="right" vertical="center"/>
    </xf>
    <xf numFmtId="0" fontId="47" fillId="3" borderId="6" xfId="0" applyFont="1" applyFill="1" applyBorder="1" applyAlignment="1">
      <alignment horizontal="left"/>
    </xf>
    <xf numFmtId="2" fontId="47" fillId="3" borderId="6" xfId="0" applyNumberFormat="1" applyFont="1" applyFill="1" applyBorder="1" applyAlignment="1">
      <alignment vertical="center"/>
    </xf>
    <xf numFmtId="2" fontId="47" fillId="35" borderId="6" xfId="0" applyNumberFormat="1" applyFont="1" applyFill="1" applyBorder="1" applyAlignment="1">
      <alignment horizontal="right" vertical="center"/>
    </xf>
    <xf numFmtId="168" fontId="46" fillId="35" borderId="0" xfId="0" applyNumberFormat="1" applyFont="1" applyFill="1" applyAlignment="1">
      <alignment horizontal="right"/>
    </xf>
    <xf numFmtId="168" fontId="46" fillId="3" borderId="0" xfId="0" applyNumberFormat="1" applyFont="1" applyFill="1" applyAlignment="1">
      <alignment horizontal="right"/>
    </xf>
    <xf numFmtId="168" fontId="47" fillId="35" borderId="0" xfId="0" applyNumberFormat="1" applyFont="1" applyFill="1"/>
    <xf numFmtId="168" fontId="47" fillId="3" borderId="0" xfId="0" applyNumberFormat="1" applyFont="1" applyFill="1"/>
    <xf numFmtId="168" fontId="47" fillId="3" borderId="6" xfId="0" applyNumberFormat="1" applyFont="1" applyFill="1" applyBorder="1"/>
    <xf numFmtId="168" fontId="47" fillId="35" borderId="6" xfId="0" applyNumberFormat="1" applyFont="1" applyFill="1" applyBorder="1"/>
    <xf numFmtId="165" fontId="47" fillId="4" borderId="0" xfId="0" applyNumberFormat="1" applyFont="1" applyFill="1"/>
    <xf numFmtId="166" fontId="47" fillId="4" borderId="0" xfId="0" applyNumberFormat="1" applyFont="1" applyFill="1"/>
    <xf numFmtId="0" fontId="46" fillId="35" borderId="0" xfId="0" applyFont="1" applyFill="1" applyAlignment="1">
      <alignment horizontal="right" vertical="center"/>
    </xf>
    <xf numFmtId="0" fontId="52" fillId="34" borderId="7" xfId="0" applyFont="1" applyFill="1" applyBorder="1" applyAlignment="1">
      <alignment vertical="center" wrapText="1"/>
    </xf>
    <xf numFmtId="165" fontId="47" fillId="35" borderId="0" xfId="0" applyNumberFormat="1" applyFont="1" applyFill="1" applyAlignment="1">
      <alignment horizontal="right"/>
    </xf>
    <xf numFmtId="165" fontId="47" fillId="3" borderId="0" xfId="0" applyNumberFormat="1" applyFont="1" applyFill="1" applyAlignment="1">
      <alignment horizontal="right"/>
    </xf>
    <xf numFmtId="165" fontId="47" fillId="3" borderId="6" xfId="0" applyNumberFormat="1" applyFont="1" applyFill="1" applyBorder="1" applyAlignment="1">
      <alignment horizontal="right"/>
    </xf>
    <xf numFmtId="165" fontId="47" fillId="35" borderId="6" xfId="0" applyNumberFormat="1" applyFont="1" applyFill="1" applyBorder="1" applyAlignment="1">
      <alignment horizontal="right"/>
    </xf>
    <xf numFmtId="0" fontId="46" fillId="4" borderId="0" xfId="0" applyFont="1" applyFill="1" applyAlignment="1">
      <alignment horizontal="left"/>
    </xf>
    <xf numFmtId="0" fontId="39" fillId="0" borderId="0" xfId="0" applyFont="1" applyAlignment="1">
      <alignment horizontal="center" vertical="center" wrapText="1"/>
    </xf>
    <xf numFmtId="0" fontId="39" fillId="34" borderId="0" xfId="0" applyFont="1" applyFill="1" applyAlignment="1">
      <alignment horizontal="center" vertical="center" wrapText="1"/>
    </xf>
    <xf numFmtId="0" fontId="50" fillId="34" borderId="7" xfId="0" applyFont="1" applyFill="1" applyBorder="1" applyAlignment="1">
      <alignment vertical="center"/>
    </xf>
    <xf numFmtId="0" fontId="51" fillId="34" borderId="0" xfId="0" applyFont="1" applyFill="1"/>
    <xf numFmtId="166" fontId="46" fillId="4" borderId="0" xfId="0" applyNumberFormat="1" applyFont="1" applyFill="1" applyAlignment="1">
      <alignment horizontal="right"/>
    </xf>
    <xf numFmtId="0" fontId="47" fillId="3" borderId="0" xfId="0" applyFont="1" applyFill="1" applyAlignment="1">
      <alignment horizontal="left" vertical="center" indent="1"/>
    </xf>
    <xf numFmtId="166" fontId="47" fillId="4" borderId="0" xfId="0" applyNumberFormat="1" applyFont="1" applyFill="1" applyAlignment="1">
      <alignment horizontal="right"/>
    </xf>
    <xf numFmtId="0" fontId="47" fillId="3" borderId="6" xfId="0" applyFont="1" applyFill="1" applyBorder="1" applyAlignment="1">
      <alignment horizontal="left" vertical="center" indent="1"/>
    </xf>
    <xf numFmtId="166" fontId="47" fillId="4" borderId="6" xfId="0" applyNumberFormat="1" applyFont="1" applyFill="1" applyBorder="1" applyAlignment="1">
      <alignment horizontal="right"/>
    </xf>
    <xf numFmtId="0" fontId="46" fillId="4" borderId="0" xfId="0" applyFont="1" applyFill="1" applyAlignment="1">
      <alignment horizontal="left" vertical="center"/>
    </xf>
    <xf numFmtId="0" fontId="62" fillId="4" borderId="0" xfId="0" applyFont="1" applyFill="1" applyAlignment="1">
      <alignment wrapText="1"/>
    </xf>
    <xf numFmtId="0" fontId="48" fillId="4" borderId="0" xfId="0" applyFont="1" applyFill="1" applyAlignment="1">
      <alignment horizontal="right" vertical="top"/>
    </xf>
    <xf numFmtId="0" fontId="39" fillId="0" borderId="0" xfId="8" applyFont="1" applyAlignment="1">
      <alignment vertical="center" wrapText="1"/>
    </xf>
    <xf numFmtId="0" fontId="46" fillId="3" borderId="4" xfId="8" applyFont="1" applyFill="1" applyBorder="1" applyAlignment="1">
      <alignment vertical="center"/>
    </xf>
    <xf numFmtId="0" fontId="46" fillId="35" borderId="4" xfId="8" applyFont="1" applyFill="1" applyBorder="1" applyAlignment="1">
      <alignment horizontal="center" vertical="center"/>
    </xf>
    <xf numFmtId="0" fontId="46" fillId="3" borderId="4" xfId="8" applyFont="1" applyFill="1" applyBorder="1" applyAlignment="1">
      <alignment horizontal="center" vertical="center"/>
    </xf>
    <xf numFmtId="1" fontId="46" fillId="3" borderId="4" xfId="8" applyNumberFormat="1" applyFont="1" applyFill="1" applyBorder="1" applyAlignment="1">
      <alignment horizontal="center" vertical="center"/>
    </xf>
    <xf numFmtId="0" fontId="46" fillId="3" borderId="0" xfId="8" applyFont="1" applyFill="1" applyAlignment="1">
      <alignment vertical="center"/>
    </xf>
    <xf numFmtId="164" fontId="46" fillId="35" borderId="0" xfId="6" applyNumberFormat="1" applyFont="1" applyFill="1" applyAlignment="1">
      <alignment horizontal="right" vertical="center"/>
    </xf>
    <xf numFmtId="164" fontId="46" fillId="3" borderId="0" xfId="6" applyNumberFormat="1" applyFont="1" applyFill="1" applyAlignment="1">
      <alignment horizontal="right" vertical="center"/>
    </xf>
    <xf numFmtId="164" fontId="46" fillId="3" borderId="0" xfId="6" applyNumberFormat="1" applyFont="1" applyFill="1" applyAlignment="1">
      <alignment horizontal="right"/>
    </xf>
    <xf numFmtId="164" fontId="46" fillId="0" borderId="0" xfId="6" applyNumberFormat="1" applyFont="1" applyFill="1" applyAlignment="1">
      <alignment horizontal="right"/>
    </xf>
    <xf numFmtId="0" fontId="50" fillId="34" borderId="0" xfId="8" applyFont="1" applyFill="1" applyAlignment="1">
      <alignment vertical="center" wrapText="1"/>
    </xf>
    <xf numFmtId="164" fontId="50" fillId="34" borderId="0" xfId="8" applyNumberFormat="1" applyFont="1" applyFill="1" applyAlignment="1">
      <alignment vertical="center" wrapText="1"/>
    </xf>
    <xf numFmtId="0" fontId="50" fillId="34" borderId="0" xfId="8" applyFont="1" applyFill="1" applyAlignment="1">
      <alignment horizontal="center" vertical="center" wrapText="1"/>
    </xf>
    <xf numFmtId="1" fontId="50" fillId="34" borderId="0" xfId="8" applyNumberFormat="1" applyFont="1" applyFill="1" applyAlignment="1">
      <alignment vertical="center" wrapText="1"/>
    </xf>
    <xf numFmtId="0" fontId="47" fillId="3" borderId="0" xfId="8" applyFont="1" applyFill="1" applyAlignment="1">
      <alignment horizontal="left"/>
    </xf>
    <xf numFmtId="164" fontId="47" fillId="35" borderId="0" xfId="6" applyNumberFormat="1" applyFont="1" applyFill="1" applyAlignment="1">
      <alignment horizontal="right"/>
    </xf>
    <xf numFmtId="164" fontId="47" fillId="3" borderId="0" xfId="6" applyNumberFormat="1" applyFont="1" applyFill="1" applyAlignment="1">
      <alignment horizontal="right"/>
    </xf>
    <xf numFmtId="164" fontId="47" fillId="35" borderId="0" xfId="6" applyNumberFormat="1" applyFont="1" applyFill="1" applyAlignment="1">
      <alignment horizontal="center"/>
    </xf>
    <xf numFmtId="3" fontId="47" fillId="0" borderId="0" xfId="8" applyNumberFormat="1" applyFont="1"/>
    <xf numFmtId="1" fontId="47" fillId="35" borderId="0" xfId="6" applyNumberFormat="1" applyFont="1" applyFill="1" applyAlignment="1">
      <alignment horizontal="right"/>
    </xf>
    <xf numFmtId="1" fontId="47" fillId="3" borderId="0" xfId="6" applyNumberFormat="1" applyFont="1" applyFill="1" applyAlignment="1">
      <alignment horizontal="right"/>
    </xf>
    <xf numFmtId="1" fontId="47" fillId="0" borderId="0" xfId="8" applyNumberFormat="1" applyFont="1"/>
    <xf numFmtId="164" fontId="47" fillId="3" borderId="0" xfId="6" applyNumberFormat="1" applyFont="1" applyFill="1" applyAlignment="1">
      <alignment horizontal="center"/>
    </xf>
    <xf numFmtId="1" fontId="47" fillId="0" borderId="0" xfId="6" applyNumberFormat="1" applyFont="1" applyAlignment="1">
      <alignment horizontal="right"/>
    </xf>
    <xf numFmtId="3" fontId="47" fillId="35" borderId="0" xfId="6" applyNumberFormat="1" applyFont="1" applyFill="1" applyAlignment="1">
      <alignment horizontal="right"/>
    </xf>
    <xf numFmtId="3" fontId="47" fillId="0" borderId="0" xfId="6" applyNumberFormat="1" applyFont="1" applyAlignment="1">
      <alignment horizontal="right"/>
    </xf>
    <xf numFmtId="0" fontId="46" fillId="3" borderId="0" xfId="8" applyFont="1" applyFill="1"/>
    <xf numFmtId="3" fontId="46" fillId="35" borderId="0" xfId="8" applyNumberFormat="1" applyFont="1" applyFill="1" applyAlignment="1">
      <alignment horizontal="right"/>
    </xf>
    <xf numFmtId="3" fontId="46" fillId="3" borderId="0" xfId="8" applyNumberFormat="1" applyFont="1" applyFill="1" applyAlignment="1">
      <alignment horizontal="right"/>
    </xf>
    <xf numFmtId="0" fontId="47" fillId="3" borderId="0" xfId="8" applyFont="1" applyFill="1" applyAlignment="1">
      <alignment horizontal="left" indent="1"/>
    </xf>
    <xf numFmtId="3" fontId="47" fillId="35" borderId="0" xfId="8" applyNumberFormat="1" applyFont="1" applyFill="1" applyAlignment="1">
      <alignment horizontal="right"/>
    </xf>
    <xf numFmtId="3" fontId="47" fillId="3" borderId="0" xfId="8" applyNumberFormat="1" applyFont="1" applyFill="1" applyAlignment="1">
      <alignment horizontal="right"/>
    </xf>
    <xf numFmtId="166" fontId="47" fillId="3" borderId="0" xfId="8" applyNumberFormat="1" applyFont="1" applyFill="1" applyAlignment="1">
      <alignment horizontal="right"/>
    </xf>
    <xf numFmtId="166" fontId="47" fillId="0" borderId="0" xfId="8" applyNumberFormat="1" applyFont="1" applyAlignment="1">
      <alignment horizontal="right"/>
    </xf>
    <xf numFmtId="166" fontId="47" fillId="35" borderId="0" xfId="8" applyNumberFormat="1" applyFont="1" applyFill="1" applyAlignment="1">
      <alignment horizontal="right"/>
    </xf>
    <xf numFmtId="2" fontId="50" fillId="34" borderId="0" xfId="8" applyNumberFormat="1" applyFont="1" applyFill="1" applyAlignment="1">
      <alignment vertical="center" wrapText="1"/>
    </xf>
    <xf numFmtId="1" fontId="46" fillId="3" borderId="0" xfId="8" applyNumberFormat="1" applyFont="1" applyFill="1" applyAlignment="1">
      <alignment horizontal="right"/>
    </xf>
    <xf numFmtId="164" fontId="47" fillId="35" borderId="0" xfId="6" applyNumberFormat="1" applyFont="1" applyFill="1" applyBorder="1" applyAlignment="1">
      <alignment horizontal="center"/>
    </xf>
    <xf numFmtId="164" fontId="47" fillId="3" borderId="0" xfId="6" applyNumberFormat="1" applyFont="1" applyFill="1" applyBorder="1" applyAlignment="1">
      <alignment horizontal="center"/>
    </xf>
    <xf numFmtId="1" fontId="47" fillId="3" borderId="0" xfId="8" applyNumberFormat="1" applyFont="1" applyFill="1" applyAlignment="1">
      <alignment horizontal="right"/>
    </xf>
    <xf numFmtId="0" fontId="47" fillId="3" borderId="6" xfId="8" applyFont="1" applyFill="1" applyBorder="1" applyAlignment="1">
      <alignment horizontal="left" indent="1"/>
    </xf>
    <xf numFmtId="3" fontId="47" fillId="35" borderId="6" xfId="8" applyNumberFormat="1" applyFont="1" applyFill="1" applyBorder="1" applyAlignment="1">
      <alignment horizontal="right"/>
    </xf>
    <xf numFmtId="3" fontId="47" fillId="3" borderId="6" xfId="8" applyNumberFormat="1" applyFont="1" applyFill="1" applyBorder="1" applyAlignment="1">
      <alignment horizontal="right"/>
    </xf>
    <xf numFmtId="1" fontId="47" fillId="3" borderId="6" xfId="8" applyNumberFormat="1" applyFont="1" applyFill="1" applyBorder="1" applyAlignment="1">
      <alignment horizontal="right"/>
    </xf>
    <xf numFmtId="164" fontId="47" fillId="35" borderId="6" xfId="6" applyNumberFormat="1" applyFont="1" applyFill="1" applyBorder="1" applyAlignment="1">
      <alignment horizontal="center"/>
    </xf>
    <xf numFmtId="164" fontId="47" fillId="3" borderId="6" xfId="6" applyNumberFormat="1" applyFont="1" applyFill="1" applyBorder="1" applyAlignment="1">
      <alignment horizontal="center"/>
    </xf>
    <xf numFmtId="0" fontId="47" fillId="4" borderId="0" xfId="8" applyFont="1" applyFill="1" applyAlignment="1">
      <alignment horizontal="left" indent="1"/>
    </xf>
    <xf numFmtId="3" fontId="47" fillId="4" borderId="0" xfId="8" applyNumberFormat="1" applyFont="1" applyFill="1" applyAlignment="1">
      <alignment horizontal="right"/>
    </xf>
    <xf numFmtId="1" fontId="47" fillId="4" borderId="0" xfId="8" applyNumberFormat="1" applyFont="1" applyFill="1" applyAlignment="1">
      <alignment horizontal="right"/>
    </xf>
    <xf numFmtId="164" fontId="47" fillId="4" borderId="0" xfId="6" applyNumberFormat="1" applyFont="1" applyFill="1" applyBorder="1" applyAlignment="1">
      <alignment horizontal="center"/>
    </xf>
    <xf numFmtId="0" fontId="46" fillId="4" borderId="0" xfId="8" applyFont="1" applyFill="1" applyAlignment="1">
      <alignment vertical="top"/>
    </xf>
    <xf numFmtId="0" fontId="46" fillId="4" borderId="0" xfId="8" applyFont="1" applyFill="1" applyAlignment="1">
      <alignment vertical="top" wrapText="1"/>
    </xf>
    <xf numFmtId="0" fontId="48" fillId="4" borderId="0" xfId="8" applyFont="1" applyFill="1" applyAlignment="1">
      <alignment wrapText="1"/>
    </xf>
    <xf numFmtId="0" fontId="46" fillId="4" borderId="0" xfId="8" applyFont="1" applyFill="1" applyAlignment="1">
      <alignment vertical="center" wrapText="1"/>
    </xf>
    <xf numFmtId="0" fontId="46" fillId="4" borderId="0" xfId="8" applyFont="1" applyFill="1" applyAlignment="1">
      <alignment horizontal="left" vertical="top" wrapText="1"/>
    </xf>
    <xf numFmtId="0" fontId="39" fillId="0" borderId="0" xfId="8" applyFont="1" applyAlignment="1">
      <alignment horizontal="center" vertical="center"/>
    </xf>
    <xf numFmtId="0" fontId="61" fillId="34" borderId="0" xfId="8" applyFont="1" applyFill="1" applyAlignment="1">
      <alignment horizontal="center" vertical="center"/>
    </xf>
    <xf numFmtId="0" fontId="46" fillId="35" borderId="0" xfId="8" applyFont="1" applyFill="1" applyAlignment="1">
      <alignment vertical="center"/>
    </xf>
    <xf numFmtId="0" fontId="46" fillId="4" borderId="0" xfId="8" applyFont="1" applyFill="1" applyAlignment="1">
      <alignment vertical="center"/>
    </xf>
    <xf numFmtId="0" fontId="50" fillId="34" borderId="7" xfId="8" applyFont="1" applyFill="1" applyBorder="1" applyAlignment="1">
      <alignment vertical="center"/>
    </xf>
    <xf numFmtId="0" fontId="50" fillId="34" borderId="7" xfId="8" applyFont="1" applyFill="1" applyBorder="1" applyAlignment="1">
      <alignment vertical="center" wrapText="1"/>
    </xf>
    <xf numFmtId="0" fontId="46" fillId="3" borderId="0" xfId="8" applyFont="1" applyFill="1" applyAlignment="1">
      <alignment wrapText="1"/>
    </xf>
    <xf numFmtId="3" fontId="46" fillId="4" borderId="0" xfId="8" applyNumberFormat="1" applyFont="1" applyFill="1" applyAlignment="1">
      <alignment horizontal="right"/>
    </xf>
    <xf numFmtId="166" fontId="47" fillId="4" borderId="0" xfId="8" applyNumberFormat="1" applyFont="1" applyFill="1" applyAlignment="1">
      <alignment horizontal="right"/>
    </xf>
    <xf numFmtId="0" fontId="47" fillId="3" borderId="5" xfId="8" applyFont="1" applyFill="1" applyBorder="1" applyAlignment="1">
      <alignment horizontal="left" indent="1"/>
    </xf>
    <xf numFmtId="166" fontId="47" fillId="35" borderId="5" xfId="8" applyNumberFormat="1" applyFont="1" applyFill="1" applyBorder="1" applyAlignment="1">
      <alignment horizontal="right"/>
    </xf>
    <xf numFmtId="166" fontId="47" fillId="3" borderId="5" xfId="8" applyNumberFormat="1" applyFont="1" applyFill="1" applyBorder="1" applyAlignment="1">
      <alignment horizontal="right"/>
    </xf>
    <xf numFmtId="166" fontId="47" fillId="35" borderId="6" xfId="8" applyNumberFormat="1" applyFont="1" applyFill="1" applyBorder="1" applyAlignment="1">
      <alignment horizontal="right"/>
    </xf>
    <xf numFmtId="166" fontId="47" fillId="3" borderId="6" xfId="8" applyNumberFormat="1" applyFont="1" applyFill="1" applyBorder="1" applyAlignment="1">
      <alignment horizontal="right"/>
    </xf>
    <xf numFmtId="166" fontId="47" fillId="4" borderId="6" xfId="8" applyNumberFormat="1" applyFont="1" applyFill="1" applyBorder="1" applyAlignment="1">
      <alignment horizontal="right"/>
    </xf>
    <xf numFmtId="0" fontId="46" fillId="4" borderId="8" xfId="8" applyFont="1" applyFill="1" applyBorder="1" applyAlignment="1">
      <alignment vertical="center"/>
    </xf>
    <xf numFmtId="0" fontId="27" fillId="0" borderId="0" xfId="0" applyFont="1" applyAlignment="1">
      <alignment vertical="center" wrapText="1"/>
    </xf>
    <xf numFmtId="0" fontId="46" fillId="3" borderId="5" xfId="8" applyFont="1" applyFill="1" applyBorder="1" applyAlignment="1">
      <alignment vertical="center"/>
    </xf>
    <xf numFmtId="0" fontId="59" fillId="3" borderId="5" xfId="8" applyFont="1" applyFill="1" applyBorder="1" applyAlignment="1">
      <alignment vertical="center"/>
    </xf>
    <xf numFmtId="43" fontId="47" fillId="3" borderId="0" xfId="13" applyNumberFormat="1" applyFont="1" applyFill="1" applyAlignment="1">
      <alignment horizontal="left"/>
    </xf>
    <xf numFmtId="165" fontId="47" fillId="3" borderId="0" xfId="6" applyNumberFormat="1" applyFont="1" applyFill="1" applyAlignment="1">
      <alignment horizontal="right"/>
    </xf>
    <xf numFmtId="165" fontId="47" fillId="3" borderId="0" xfId="6" applyNumberFormat="1" applyFont="1" applyFill="1" applyAlignment="1">
      <alignment horizontal="right" vertical="center"/>
    </xf>
    <xf numFmtId="165" fontId="47" fillId="3" borderId="0" xfId="8" applyNumberFormat="1" applyFont="1" applyFill="1" applyAlignment="1">
      <alignment horizontal="right"/>
    </xf>
    <xf numFmtId="43" fontId="47" fillId="3" borderId="6" xfId="13" applyNumberFormat="1" applyFont="1" applyFill="1" applyBorder="1" applyAlignment="1">
      <alignment horizontal="left"/>
    </xf>
    <xf numFmtId="165" fontId="47" fillId="3" borderId="6" xfId="6" applyNumberFormat="1" applyFont="1" applyFill="1" applyBorder="1" applyAlignment="1">
      <alignment horizontal="right"/>
    </xf>
    <xf numFmtId="165" fontId="47" fillId="3" borderId="6" xfId="8" applyNumberFormat="1" applyFont="1" applyFill="1" applyBorder="1" applyAlignment="1">
      <alignment horizontal="right"/>
    </xf>
    <xf numFmtId="0" fontId="47" fillId="4" borderId="0" xfId="8" applyFont="1" applyFill="1"/>
    <xf numFmtId="0" fontId="48" fillId="4" borderId="0" xfId="8" applyFont="1" applyFill="1" applyAlignment="1">
      <alignment horizontal="right"/>
    </xf>
    <xf numFmtId="170" fontId="47" fillId="4" borderId="0" xfId="8" applyNumberFormat="1" applyFont="1" applyFill="1"/>
    <xf numFmtId="0" fontId="46" fillId="4" borderId="0" xfId="8" applyFont="1" applyFill="1" applyAlignment="1">
      <alignment horizontal="left" vertical="center" wrapText="1"/>
    </xf>
    <xf numFmtId="0" fontId="46" fillId="35" borderId="5" xfId="8" applyFont="1" applyFill="1" applyBorder="1" applyAlignment="1">
      <alignment vertical="center"/>
    </xf>
    <xf numFmtId="165" fontId="47" fillId="35" borderId="0" xfId="13" applyNumberFormat="1" applyFont="1" applyFill="1" applyAlignment="1">
      <alignment horizontal="right"/>
    </xf>
    <xf numFmtId="165" fontId="47" fillId="35" borderId="0" xfId="8" applyNumberFormat="1" applyFont="1" applyFill="1" applyAlignment="1">
      <alignment horizontal="right"/>
    </xf>
    <xf numFmtId="165" fontId="47" fillId="35" borderId="6" xfId="8" applyNumberFormat="1" applyFont="1" applyFill="1" applyBorder="1" applyAlignment="1">
      <alignment horizontal="right"/>
    </xf>
    <xf numFmtId="165" fontId="47" fillId="35" borderId="0" xfId="6" applyNumberFormat="1" applyFont="1" applyFill="1" applyAlignment="1">
      <alignment horizontal="right"/>
    </xf>
    <xf numFmtId="165" fontId="47" fillId="35" borderId="0" xfId="6" applyNumberFormat="1" applyFont="1" applyFill="1" applyAlignment="1">
      <alignment horizontal="right" vertical="center"/>
    </xf>
    <xf numFmtId="0" fontId="50" fillId="34" borderId="0" xfId="8" applyFont="1" applyFill="1" applyAlignment="1">
      <alignment horizontal="left" vertical="center"/>
    </xf>
    <xf numFmtId="0" fontId="51" fillId="34" borderId="0" xfId="8" applyFont="1" applyFill="1" applyAlignment="1">
      <alignment horizontal="left" vertical="center" wrapText="1"/>
    </xf>
    <xf numFmtId="0" fontId="52" fillId="34" borderId="0" xfId="0" applyFont="1" applyFill="1"/>
    <xf numFmtId="0" fontId="16" fillId="0" borderId="0" xfId="8" applyFont="1" applyAlignment="1">
      <alignment horizontal="center" vertical="center"/>
    </xf>
    <xf numFmtId="0" fontId="45" fillId="4" borderId="0" xfId="8" applyFont="1" applyFill="1"/>
    <xf numFmtId="0" fontId="46" fillId="35" borderId="4" xfId="8" applyFont="1" applyFill="1" applyBorder="1" applyAlignment="1">
      <alignment vertical="center"/>
    </xf>
    <xf numFmtId="0" fontId="59" fillId="3" borderId="4" xfId="8" applyFont="1" applyFill="1" applyBorder="1" applyAlignment="1">
      <alignment vertical="center"/>
    </xf>
    <xf numFmtId="0" fontId="50" fillId="34" borderId="7" xfId="8" applyFont="1" applyFill="1" applyBorder="1" applyAlignment="1">
      <alignment horizontal="center" vertical="center" wrapText="1"/>
    </xf>
    <xf numFmtId="3" fontId="50" fillId="34" borderId="7" xfId="8" applyNumberFormat="1" applyFont="1" applyFill="1" applyBorder="1" applyAlignment="1">
      <alignment vertical="center" wrapText="1"/>
    </xf>
    <xf numFmtId="0" fontId="46" fillId="3" borderId="0" xfId="8" applyFont="1" applyFill="1" applyAlignment="1">
      <alignment horizontal="left" vertical="center"/>
    </xf>
    <xf numFmtId="3" fontId="46" fillId="35" borderId="0" xfId="8" applyNumberFormat="1" applyFont="1" applyFill="1" applyAlignment="1">
      <alignment horizontal="right" vertical="center"/>
    </xf>
    <xf numFmtId="3" fontId="46" fillId="3" borderId="0" xfId="8" applyNumberFormat="1" applyFont="1" applyFill="1" applyAlignment="1">
      <alignment horizontal="right" vertical="center"/>
    </xf>
    <xf numFmtId="43" fontId="47" fillId="3" borderId="0" xfId="13" applyNumberFormat="1" applyFont="1" applyFill="1"/>
    <xf numFmtId="3" fontId="47" fillId="3" borderId="0" xfId="6" applyNumberFormat="1" applyFont="1" applyFill="1" applyAlignment="1">
      <alignment horizontal="right"/>
    </xf>
    <xf numFmtId="3" fontId="47" fillId="3" borderId="0" xfId="6" applyNumberFormat="1" applyFont="1" applyFill="1" applyAlignment="1">
      <alignment horizontal="right" vertical="center"/>
    </xf>
    <xf numFmtId="43" fontId="47" fillId="3" borderId="0" xfId="13" applyNumberFormat="1" applyFont="1" applyFill="1" applyAlignment="1">
      <alignment wrapText="1"/>
    </xf>
    <xf numFmtId="43" fontId="47" fillId="3" borderId="6" xfId="13" applyNumberFormat="1" applyFont="1" applyFill="1" applyBorder="1"/>
    <xf numFmtId="43" fontId="47" fillId="4" borderId="0" xfId="13" applyNumberFormat="1" applyFont="1" applyFill="1"/>
    <xf numFmtId="3" fontId="47" fillId="4" borderId="0" xfId="8" applyNumberFormat="1" applyFont="1" applyFill="1" applyAlignment="1">
      <alignment horizontal="right" vertical="center"/>
    </xf>
    <xf numFmtId="0" fontId="60" fillId="34" borderId="7" xfId="4" applyFont="1" applyFill="1" applyBorder="1" applyAlignment="1" applyProtection="1">
      <alignment horizontal="left"/>
    </xf>
    <xf numFmtId="0" fontId="60" fillId="34" borderId="6" xfId="4" applyFont="1" applyFill="1" applyBorder="1" applyAlignment="1" applyProtection="1"/>
    <xf numFmtId="0" fontId="46" fillId="35" borderId="5" xfId="8" applyFont="1" applyFill="1" applyBorder="1" applyAlignment="1">
      <alignment horizontal="right" vertical="center"/>
    </xf>
    <xf numFmtId="0" fontId="46" fillId="3" borderId="5" xfId="8" applyFont="1" applyFill="1" applyBorder="1" applyAlignment="1">
      <alignment horizontal="right" vertical="center"/>
    </xf>
    <xf numFmtId="3" fontId="46" fillId="35" borderId="0" xfId="6" applyNumberFormat="1" applyFont="1" applyFill="1" applyAlignment="1">
      <alignment horizontal="right"/>
    </xf>
    <xf numFmtId="3" fontId="46" fillId="3" borderId="0" xfId="6" applyNumberFormat="1" applyFont="1" applyFill="1" applyAlignment="1">
      <alignment horizontal="right"/>
    </xf>
    <xf numFmtId="3" fontId="46" fillId="4" borderId="0" xfId="6" applyNumberFormat="1" applyFont="1" applyFill="1" applyAlignment="1">
      <alignment horizontal="right"/>
    </xf>
    <xf numFmtId="3" fontId="47" fillId="3" borderId="0" xfId="6" applyNumberFormat="1" applyFont="1" applyFill="1" applyBorder="1" applyAlignment="1">
      <alignment horizontal="right"/>
    </xf>
    <xf numFmtId="3" fontId="47" fillId="35" borderId="0" xfId="6" applyNumberFormat="1" applyFont="1" applyFill="1" applyBorder="1" applyAlignment="1">
      <alignment horizontal="right"/>
    </xf>
    <xf numFmtId="0" fontId="46" fillId="3" borderId="6" xfId="8" applyFont="1" applyFill="1" applyBorder="1" applyAlignment="1">
      <alignment horizontal="left"/>
    </xf>
    <xf numFmtId="3" fontId="47" fillId="3" borderId="6" xfId="6" applyNumberFormat="1" applyFont="1" applyFill="1" applyBorder="1" applyAlignment="1">
      <alignment horizontal="right"/>
    </xf>
    <xf numFmtId="3" fontId="47" fillId="35" borderId="6" xfId="6" applyNumberFormat="1" applyFont="1" applyFill="1" applyBorder="1" applyAlignment="1">
      <alignment horizontal="right"/>
    </xf>
    <xf numFmtId="0" fontId="46" fillId="4" borderId="0" xfId="8" applyFont="1" applyFill="1" applyAlignment="1">
      <alignment horizontal="left"/>
    </xf>
    <xf numFmtId="3" fontId="47" fillId="4" borderId="0" xfId="6" applyNumberFormat="1" applyFont="1" applyFill="1" applyBorder="1" applyAlignment="1">
      <alignment horizontal="right"/>
    </xf>
    <xf numFmtId="0" fontId="39" fillId="0" borderId="0" xfId="8" applyFont="1" applyAlignment="1">
      <alignment horizontal="center" vertical="center" wrapText="1"/>
    </xf>
    <xf numFmtId="171" fontId="50" fillId="34" borderId="7" xfId="8" applyNumberFormat="1" applyFont="1" applyFill="1" applyBorder="1" applyAlignment="1">
      <alignment vertical="center" wrapText="1"/>
    </xf>
    <xf numFmtId="171" fontId="46" fillId="35" borderId="0" xfId="8" applyNumberFormat="1" applyFont="1" applyFill="1"/>
    <xf numFmtId="171" fontId="46" fillId="3" borderId="0" xfId="8" applyNumberFormat="1" applyFont="1" applyFill="1"/>
    <xf numFmtId="3" fontId="46" fillId="35" borderId="0" xfId="8" applyNumberFormat="1" applyFont="1" applyFill="1" applyAlignment="1">
      <alignment horizontal="center"/>
    </xf>
    <xf numFmtId="171" fontId="47" fillId="35" borderId="0" xfId="8" applyNumberFormat="1" applyFont="1" applyFill="1" applyAlignment="1">
      <alignment horizontal="right"/>
    </xf>
    <xf numFmtId="171" fontId="47" fillId="3" borderId="0" xfId="6" applyNumberFormat="1" applyFont="1" applyFill="1" applyBorder="1" applyAlignment="1">
      <alignment horizontal="right"/>
    </xf>
    <xf numFmtId="171" fontId="47" fillId="35" borderId="0" xfId="6" applyNumberFormat="1" applyFont="1" applyFill="1" applyBorder="1" applyAlignment="1">
      <alignment horizontal="right"/>
    </xf>
    <xf numFmtId="3" fontId="47" fillId="35" borderId="0" xfId="8" applyNumberFormat="1" applyFont="1" applyFill="1" applyAlignment="1">
      <alignment horizontal="center"/>
    </xf>
    <xf numFmtId="171" fontId="47" fillId="3" borderId="0" xfId="6" applyNumberFormat="1" applyFont="1" applyFill="1" applyAlignment="1">
      <alignment horizontal="right"/>
    </xf>
    <xf numFmtId="171" fontId="47" fillId="35" borderId="0" xfId="6" applyNumberFormat="1" applyFont="1" applyFill="1" applyAlignment="1">
      <alignment horizontal="right"/>
    </xf>
    <xf numFmtId="171" fontId="47" fillId="3" borderId="0" xfId="8" applyNumberFormat="1" applyFont="1" applyFill="1" applyAlignment="1">
      <alignment horizontal="right"/>
    </xf>
    <xf numFmtId="43" fontId="47" fillId="3" borderId="0" xfId="13" applyNumberFormat="1" applyFont="1" applyFill="1" applyAlignment="1">
      <alignment horizontal="left" wrapText="1"/>
    </xf>
    <xf numFmtId="171" fontId="47" fillId="35" borderId="6" xfId="8" applyNumberFormat="1" applyFont="1" applyFill="1" applyBorder="1" applyAlignment="1">
      <alignment horizontal="right"/>
    </xf>
    <xf numFmtId="171" fontId="47" fillId="3" borderId="6" xfId="8" applyNumberFormat="1" applyFont="1" applyFill="1" applyBorder="1" applyAlignment="1">
      <alignment horizontal="right"/>
    </xf>
    <xf numFmtId="3" fontId="47" fillId="35" borderId="6" xfId="8" applyNumberFormat="1" applyFont="1" applyFill="1" applyBorder="1" applyAlignment="1">
      <alignment horizontal="center"/>
    </xf>
    <xf numFmtId="43" fontId="47" fillId="4" borderId="0" xfId="13" applyNumberFormat="1" applyFont="1" applyFill="1" applyAlignment="1">
      <alignment horizontal="left"/>
    </xf>
    <xf numFmtId="171" fontId="47" fillId="4" borderId="0" xfId="8" applyNumberFormat="1" applyFont="1" applyFill="1" applyAlignment="1">
      <alignment horizontal="right"/>
    </xf>
    <xf numFmtId="3" fontId="47" fillId="4" borderId="0" xfId="8" applyNumberFormat="1" applyFont="1" applyFill="1" applyAlignment="1">
      <alignment horizontal="center" vertical="center"/>
    </xf>
    <xf numFmtId="171" fontId="47" fillId="4" borderId="0" xfId="8" applyNumberFormat="1" applyFont="1" applyFill="1" applyAlignment="1">
      <alignment horizontal="right" vertical="center"/>
    </xf>
    <xf numFmtId="0" fontId="46" fillId="0" borderId="0" xfId="8" applyFont="1" applyAlignment="1">
      <alignment vertical="center"/>
    </xf>
    <xf numFmtId="0" fontId="39" fillId="0" borderId="0" xfId="0" applyFont="1" applyAlignment="1">
      <alignment horizontal="center" vertical="center"/>
    </xf>
    <xf numFmtId="0" fontId="46" fillId="4" borderId="15" xfId="0" applyFont="1" applyFill="1" applyBorder="1" applyAlignment="1">
      <alignment horizontal="center" vertical="center"/>
    </xf>
    <xf numFmtId="0" fontId="46" fillId="35" borderId="6" xfId="0" applyFont="1" applyFill="1" applyBorder="1" applyAlignment="1">
      <alignment horizontal="right" vertical="center"/>
    </xf>
    <xf numFmtId="0" fontId="46" fillId="3" borderId="6" xfId="0" applyFont="1" applyFill="1" applyBorder="1" applyAlignment="1">
      <alignment horizontal="right" vertical="center"/>
    </xf>
    <xf numFmtId="0" fontId="46" fillId="4" borderId="6" xfId="0" applyFont="1" applyFill="1" applyBorder="1" applyAlignment="1">
      <alignment horizontal="right" vertical="center"/>
    </xf>
    <xf numFmtId="166" fontId="46" fillId="35" borderId="0" xfId="8" applyNumberFormat="1" applyFont="1" applyFill="1"/>
    <xf numFmtId="3" fontId="54" fillId="4" borderId="0" xfId="0" applyNumberFormat="1" applyFont="1" applyFill="1" applyAlignment="1">
      <alignment horizontal="right" vertical="center"/>
    </xf>
    <xf numFmtId="3" fontId="54" fillId="35" borderId="0" xfId="0" applyNumberFormat="1" applyFont="1" applyFill="1" applyAlignment="1">
      <alignment horizontal="right" vertical="center"/>
    </xf>
    <xf numFmtId="166" fontId="47" fillId="35" borderId="0" xfId="8" applyNumberFormat="1" applyFont="1" applyFill="1"/>
    <xf numFmtId="3" fontId="55" fillId="4" borderId="0" xfId="0" applyNumberFormat="1" applyFont="1" applyFill="1" applyAlignment="1">
      <alignment horizontal="right" vertical="center"/>
    </xf>
    <xf numFmtId="3" fontId="55" fillId="35" borderId="0" xfId="0" applyNumberFormat="1" applyFont="1" applyFill="1" applyAlignment="1">
      <alignment horizontal="right" vertical="center"/>
    </xf>
    <xf numFmtId="0" fontId="50" fillId="34" borderId="0" xfId="0" applyFont="1" applyFill="1"/>
    <xf numFmtId="3" fontId="50" fillId="34" borderId="0" xfId="0" applyNumberFormat="1" applyFont="1" applyFill="1" applyAlignment="1">
      <alignment vertical="center" wrapText="1"/>
    </xf>
    <xf numFmtId="3" fontId="50" fillId="34" borderId="0" xfId="0" applyNumberFormat="1" applyFont="1" applyFill="1" applyAlignment="1">
      <alignment horizontal="right" vertical="center" wrapText="1"/>
    </xf>
    <xf numFmtId="3" fontId="50" fillId="34" borderId="0" xfId="8" applyNumberFormat="1" applyFont="1" applyFill="1" applyAlignment="1">
      <alignment horizontal="right" vertical="center" wrapText="1"/>
    </xf>
    <xf numFmtId="3" fontId="47" fillId="3" borderId="0" xfId="0" applyNumberFormat="1" applyFont="1" applyFill="1" applyAlignment="1">
      <alignment horizontal="right"/>
    </xf>
    <xf numFmtId="3" fontId="47" fillId="35" borderId="0" xfId="0" applyNumberFormat="1" applyFont="1" applyFill="1" applyAlignment="1">
      <alignment horizontal="right"/>
    </xf>
    <xf numFmtId="165" fontId="47" fillId="4" borderId="0" xfId="0" applyNumberFormat="1" applyFont="1" applyFill="1" applyAlignment="1">
      <alignment horizontal="right"/>
    </xf>
    <xf numFmtId="3" fontId="47" fillId="3" borderId="6" xfId="0" applyNumberFormat="1" applyFont="1" applyFill="1" applyBorder="1" applyAlignment="1">
      <alignment horizontal="right"/>
    </xf>
    <xf numFmtId="3" fontId="47" fillId="35" borderId="6" xfId="0" applyNumberFormat="1" applyFont="1" applyFill="1" applyBorder="1" applyAlignment="1">
      <alignment horizontal="right"/>
    </xf>
    <xf numFmtId="0" fontId="47" fillId="4" borderId="0" xfId="0" applyFont="1" applyFill="1"/>
    <xf numFmtId="0" fontId="46" fillId="4" borderId="0" xfId="0" applyFont="1" applyFill="1" applyAlignment="1">
      <alignment horizontal="left" wrapText="1"/>
    </xf>
    <xf numFmtId="165" fontId="60" fillId="34" borderId="0" xfId="4" applyNumberFormat="1" applyFont="1" applyFill="1" applyAlignment="1" applyProtection="1"/>
    <xf numFmtId="0" fontId="61" fillId="0" borderId="0" xfId="0" applyFont="1" applyAlignment="1">
      <alignment horizontal="center" vertical="center"/>
    </xf>
    <xf numFmtId="0" fontId="46" fillId="4" borderId="4" xfId="0" applyFont="1" applyFill="1" applyBorder="1" applyAlignment="1">
      <alignment horizontal="center" vertical="center"/>
    </xf>
    <xf numFmtId="0" fontId="46" fillId="4" borderId="5" xfId="0" applyFont="1" applyFill="1" applyBorder="1" applyAlignment="1">
      <alignment horizontal="center" vertical="center"/>
    </xf>
    <xf numFmtId="1" fontId="46" fillId="35" borderId="5" xfId="0" applyNumberFormat="1" applyFont="1" applyFill="1" applyBorder="1" applyAlignment="1">
      <alignment horizontal="right" vertical="center"/>
    </xf>
    <xf numFmtId="1" fontId="46" fillId="4" borderId="5" xfId="0" applyNumberFormat="1" applyFont="1" applyFill="1" applyBorder="1" applyAlignment="1">
      <alignment horizontal="right" vertical="center"/>
    </xf>
    <xf numFmtId="0" fontId="50" fillId="34" borderId="7" xfId="0" applyFont="1" applyFill="1" applyBorder="1" applyAlignment="1">
      <alignment horizontal="center" vertical="center"/>
    </xf>
    <xf numFmtId="177" fontId="50" fillId="34" borderId="7" xfId="14" applyNumberFormat="1" applyFont="1" applyFill="1" applyBorder="1" applyAlignment="1">
      <alignment vertical="center"/>
    </xf>
    <xf numFmtId="0" fontId="46" fillId="3" borderId="0" xfId="0" applyFont="1" applyFill="1" applyAlignment="1">
      <alignment horizontal="left"/>
    </xf>
    <xf numFmtId="165" fontId="46" fillId="4" borderId="0" xfId="0" applyNumberFormat="1" applyFont="1" applyFill="1"/>
    <xf numFmtId="165" fontId="50" fillId="34" borderId="0" xfId="0" applyNumberFormat="1" applyFont="1" applyFill="1" applyAlignment="1">
      <alignment vertical="center" wrapText="1"/>
    </xf>
    <xf numFmtId="0" fontId="46" fillId="3" borderId="0" xfId="0" applyFont="1" applyFill="1" applyAlignment="1">
      <alignment vertical="center" wrapText="1"/>
    </xf>
    <xf numFmtId="165" fontId="46" fillId="35" borderId="0" xfId="14" applyNumberFormat="1" applyFont="1" applyFill="1"/>
    <xf numFmtId="165" fontId="46" fillId="4" borderId="0" xfId="14" applyNumberFormat="1" applyFont="1" applyFill="1"/>
    <xf numFmtId="165" fontId="46" fillId="4" borderId="0" xfId="0" applyNumberFormat="1" applyFont="1" applyFill="1" applyAlignment="1">
      <alignment horizontal="right"/>
    </xf>
    <xf numFmtId="165" fontId="47" fillId="35" borderId="0" xfId="14" applyNumberFormat="1" applyFont="1" applyFill="1" applyAlignment="1">
      <alignment horizontal="right"/>
    </xf>
    <xf numFmtId="165" fontId="47" fillId="4" borderId="0" xfId="14" applyNumberFormat="1" applyFont="1" applyFill="1" applyAlignment="1">
      <alignment horizontal="right"/>
    </xf>
    <xf numFmtId="165" fontId="47" fillId="35" borderId="0" xfId="14" applyNumberFormat="1" applyFont="1" applyFill="1"/>
    <xf numFmtId="165" fontId="47" fillId="4" borderId="0" xfId="14" applyNumberFormat="1" applyFont="1" applyFill="1"/>
    <xf numFmtId="165" fontId="50" fillId="34" borderId="0" xfId="0" applyNumberFormat="1" applyFont="1" applyFill="1" applyAlignment="1">
      <alignment horizontal="right" vertical="center" wrapText="1"/>
    </xf>
    <xf numFmtId="0" fontId="50" fillId="34" borderId="0" xfId="0" applyFont="1" applyFill="1" applyAlignment="1">
      <alignment horizontal="right" vertical="center" wrapText="1"/>
    </xf>
    <xf numFmtId="0" fontId="47" fillId="4" borderId="0" xfId="0" applyFont="1" applyFill="1" applyAlignment="1">
      <alignment horizontal="left"/>
    </xf>
    <xf numFmtId="0" fontId="49" fillId="4" borderId="0" xfId="0" applyFont="1" applyFill="1" applyAlignment="1">
      <alignment horizontal="left" wrapText="1"/>
    </xf>
    <xf numFmtId="0" fontId="46" fillId="3" borderId="0" xfId="0" applyFont="1" applyFill="1" applyAlignment="1">
      <alignment horizontal="left" wrapText="1"/>
    </xf>
    <xf numFmtId="0" fontId="61" fillId="0" borderId="0" xfId="0" applyFont="1" applyAlignment="1">
      <alignment horizontal="center" vertical="center" wrapText="1"/>
    </xf>
    <xf numFmtId="1" fontId="46" fillId="3" borderId="4" xfId="0" applyNumberFormat="1" applyFont="1" applyFill="1" applyBorder="1" applyAlignment="1">
      <alignment horizontal="center" vertical="center"/>
    </xf>
    <xf numFmtId="1" fontId="46" fillId="3" borderId="5" xfId="0" applyNumberFormat="1" applyFont="1" applyFill="1" applyBorder="1" applyAlignment="1">
      <alignment horizontal="center" vertical="center"/>
    </xf>
    <xf numFmtId="165" fontId="46" fillId="35" borderId="5" xfId="0" applyNumberFormat="1" applyFont="1" applyFill="1" applyBorder="1" applyAlignment="1">
      <alignment horizontal="right" vertical="center"/>
    </xf>
    <xf numFmtId="165" fontId="51" fillId="34" borderId="7" xfId="14" applyNumberFormat="1" applyFont="1" applyFill="1" applyBorder="1" applyAlignment="1">
      <alignment vertical="center"/>
    </xf>
    <xf numFmtId="177" fontId="51" fillId="34" borderId="7" xfId="14" applyNumberFormat="1" applyFont="1" applyFill="1" applyBorder="1" applyAlignment="1">
      <alignment vertical="center"/>
    </xf>
    <xf numFmtId="177" fontId="51" fillId="34" borderId="7" xfId="14" applyNumberFormat="1" applyFont="1" applyFill="1" applyBorder="1"/>
    <xf numFmtId="165" fontId="47" fillId="35" borderId="0" xfId="14" applyNumberFormat="1" applyFont="1" applyFill="1" applyAlignment="1">
      <alignment vertical="center"/>
    </xf>
    <xf numFmtId="165" fontId="46" fillId="35" borderId="0" xfId="14" applyNumberFormat="1" applyFont="1" applyFill="1" applyAlignment="1">
      <alignment horizontal="right"/>
    </xf>
    <xf numFmtId="165" fontId="46" fillId="4" borderId="0" xfId="14" applyNumberFormat="1" applyFont="1" applyFill="1" applyAlignment="1">
      <alignment horizontal="right"/>
    </xf>
    <xf numFmtId="165" fontId="47" fillId="35" borderId="0" xfId="14" applyNumberFormat="1" applyFont="1" applyFill="1" applyAlignment="1">
      <alignment horizontal="right" vertical="center"/>
    </xf>
    <xf numFmtId="0" fontId="47" fillId="3" borderId="0" xfId="0" applyFont="1" applyFill="1" applyAlignment="1">
      <alignment wrapText="1"/>
    </xf>
    <xf numFmtId="165" fontId="47" fillId="3" borderId="0" xfId="0" applyNumberFormat="1" applyFont="1" applyFill="1" applyAlignment="1">
      <alignment horizontal="right" wrapText="1"/>
    </xf>
    <xf numFmtId="0" fontId="47" fillId="3" borderId="0" xfId="0" applyFont="1" applyFill="1" applyAlignment="1">
      <alignment horizontal="left" vertical="center"/>
    </xf>
    <xf numFmtId="165" fontId="50" fillId="34" borderId="7" xfId="14" applyNumberFormat="1" applyFont="1" applyFill="1" applyBorder="1" applyAlignment="1">
      <alignment horizontal="right" vertical="center"/>
    </xf>
    <xf numFmtId="4" fontId="47" fillId="3" borderId="0" xfId="0" applyNumberFormat="1" applyFont="1" applyFill="1" applyAlignment="1">
      <alignment horizontal="left" vertical="top" indent="1"/>
    </xf>
    <xf numFmtId="165" fontId="47" fillId="35" borderId="0" xfId="14" applyNumberFormat="1" applyFont="1" applyFill="1" applyBorder="1" applyAlignment="1">
      <alignment horizontal="right"/>
    </xf>
    <xf numFmtId="165" fontId="46" fillId="35" borderId="0" xfId="14" applyNumberFormat="1" applyFont="1" applyFill="1" applyBorder="1" applyAlignment="1">
      <alignment horizontal="right"/>
    </xf>
    <xf numFmtId="165" fontId="46" fillId="4" borderId="0" xfId="14" applyNumberFormat="1" applyFont="1" applyFill="1" applyBorder="1" applyAlignment="1">
      <alignment horizontal="right"/>
    </xf>
    <xf numFmtId="165" fontId="47" fillId="4" borderId="0" xfId="14" applyNumberFormat="1" applyFont="1" applyFill="1" applyBorder="1" applyAlignment="1">
      <alignment horizontal="right"/>
    </xf>
    <xf numFmtId="4" fontId="47" fillId="3" borderId="6" xfId="0" applyNumberFormat="1" applyFont="1" applyFill="1" applyBorder="1" applyAlignment="1">
      <alignment horizontal="left" vertical="top" indent="1"/>
    </xf>
    <xf numFmtId="165" fontId="49" fillId="4" borderId="0" xfId="0" applyNumberFormat="1" applyFont="1" applyFill="1" applyAlignment="1">
      <alignment horizontal="right" wrapText="1"/>
    </xf>
    <xf numFmtId="1" fontId="46" fillId="3" borderId="5" xfId="0" applyNumberFormat="1" applyFont="1" applyFill="1" applyBorder="1" applyAlignment="1">
      <alignment horizontal="right" vertical="center"/>
    </xf>
    <xf numFmtId="3" fontId="51" fillId="34" borderId="0" xfId="0" applyNumberFormat="1" applyFont="1" applyFill="1" applyAlignment="1">
      <alignment vertical="center" wrapText="1"/>
    </xf>
    <xf numFmtId="3" fontId="51" fillId="34" borderId="0" xfId="0" applyNumberFormat="1" applyFont="1" applyFill="1" applyAlignment="1">
      <alignment horizontal="center" vertical="center" wrapText="1"/>
    </xf>
    <xf numFmtId="166" fontId="50" fillId="34" borderId="0" xfId="0" applyNumberFormat="1" applyFont="1" applyFill="1" applyAlignment="1">
      <alignment horizontal="center" vertical="center" wrapText="1"/>
    </xf>
    <xf numFmtId="165" fontId="47" fillId="35" borderId="6" xfId="14" applyNumberFormat="1" applyFont="1" applyFill="1" applyBorder="1" applyAlignment="1">
      <alignment horizontal="right"/>
    </xf>
    <xf numFmtId="165" fontId="47" fillId="4" borderId="6" xfId="14" applyNumberFormat="1" applyFont="1" applyFill="1" applyBorder="1" applyAlignment="1">
      <alignment horizontal="right"/>
    </xf>
    <xf numFmtId="2" fontId="46" fillId="3" borderId="0" xfId="0" applyNumberFormat="1" applyFont="1" applyFill="1" applyAlignment="1">
      <alignment horizontal="left"/>
    </xf>
    <xf numFmtId="2" fontId="50" fillId="34" borderId="0" xfId="0" applyNumberFormat="1" applyFont="1" applyFill="1" applyAlignment="1">
      <alignment horizontal="left" vertical="center" wrapText="1"/>
    </xf>
    <xf numFmtId="2" fontId="50" fillId="34" borderId="0" xfId="0" applyNumberFormat="1" applyFont="1" applyFill="1" applyAlignment="1">
      <alignment horizontal="center" vertical="center" wrapText="1"/>
    </xf>
    <xf numFmtId="2" fontId="46" fillId="3" borderId="0" xfId="0" applyNumberFormat="1" applyFont="1" applyFill="1" applyAlignment="1">
      <alignment vertical="center"/>
    </xf>
    <xf numFmtId="2" fontId="47" fillId="0" borderId="0" xfId="0" applyNumberFormat="1" applyFont="1" applyAlignment="1">
      <alignment horizontal="left" indent="1"/>
    </xf>
    <xf numFmtId="2" fontId="47" fillId="3" borderId="5" xfId="0" applyNumberFormat="1" applyFont="1" applyFill="1" applyBorder="1" applyAlignment="1">
      <alignment horizontal="left" indent="1"/>
    </xf>
    <xf numFmtId="165" fontId="49" fillId="4" borderId="0" xfId="0" applyNumberFormat="1" applyFont="1" applyFill="1"/>
    <xf numFmtId="0" fontId="67" fillId="34" borderId="0" xfId="4" applyFont="1" applyFill="1" applyAlignment="1" applyProtection="1"/>
    <xf numFmtId="0" fontId="69" fillId="4" borderId="4" xfId="0" applyFont="1" applyFill="1" applyBorder="1" applyAlignment="1">
      <alignment horizontal="center" vertical="center"/>
    </xf>
    <xf numFmtId="0" fontId="69" fillId="35" borderId="5" xfId="0" applyFont="1" applyFill="1" applyBorder="1" applyAlignment="1">
      <alignment horizontal="right" vertical="center"/>
    </xf>
    <xf numFmtId="1" fontId="69" fillId="3" borderId="5" xfId="0" applyNumberFormat="1" applyFont="1" applyFill="1" applyBorder="1" applyAlignment="1">
      <alignment horizontal="right" vertical="center"/>
    </xf>
    <xf numFmtId="0" fontId="70" fillId="34" borderId="7" xfId="0" applyFont="1" applyFill="1" applyBorder="1" applyAlignment="1">
      <alignment horizontal="center" vertical="center"/>
    </xf>
    <xf numFmtId="0" fontId="70" fillId="34" borderId="7" xfId="0" applyFont="1" applyFill="1" applyBorder="1" applyAlignment="1">
      <alignment vertical="center"/>
    </xf>
    <xf numFmtId="0" fontId="71" fillId="34" borderId="7" xfId="0" applyFont="1" applyFill="1" applyBorder="1" applyAlignment="1">
      <alignment vertical="center"/>
    </xf>
    <xf numFmtId="2" fontId="69" fillId="3" borderId="0" xfId="0" applyNumberFormat="1" applyFont="1" applyFill="1" applyAlignment="1">
      <alignment horizontal="left"/>
    </xf>
    <xf numFmtId="165" fontId="69" fillId="35" borderId="0" xfId="0" applyNumberFormat="1" applyFont="1" applyFill="1"/>
    <xf numFmtId="165" fontId="69" fillId="3" borderId="0" xfId="0" applyNumberFormat="1" applyFont="1" applyFill="1"/>
    <xf numFmtId="2" fontId="70" fillId="34" borderId="0" xfId="0" applyNumberFormat="1" applyFont="1" applyFill="1" applyAlignment="1">
      <alignment horizontal="center" vertical="center" wrapText="1"/>
    </xf>
    <xf numFmtId="2" fontId="70" fillId="34" borderId="0" xfId="0" applyNumberFormat="1" applyFont="1" applyFill="1" applyAlignment="1">
      <alignment vertical="center" wrapText="1"/>
    </xf>
    <xf numFmtId="2" fontId="70" fillId="34" borderId="0" xfId="0" applyNumberFormat="1" applyFont="1" applyFill="1" applyAlignment="1">
      <alignment horizontal="left" vertical="center"/>
    </xf>
    <xf numFmtId="0" fontId="45" fillId="0" borderId="0" xfId="0" applyFont="1"/>
    <xf numFmtId="2" fontId="46" fillId="3" borderId="0" xfId="0" applyNumberFormat="1" applyFont="1" applyFill="1" applyAlignment="1">
      <alignment horizontal="left" vertical="center"/>
    </xf>
    <xf numFmtId="165" fontId="47" fillId="0" borderId="0" xfId="0" applyNumberFormat="1" applyFont="1"/>
    <xf numFmtId="0" fontId="46" fillId="3" borderId="0" xfId="8" applyFont="1" applyFill="1" applyAlignment="1">
      <alignment horizontal="left"/>
    </xf>
    <xf numFmtId="166" fontId="46" fillId="35" borderId="0" xfId="8" applyNumberFormat="1" applyFont="1" applyFill="1" applyAlignment="1">
      <alignment horizontal="right"/>
    </xf>
    <xf numFmtId="166" fontId="47" fillId="0" borderId="0" xfId="0" applyNumberFormat="1" applyFont="1" applyAlignment="1">
      <alignment horizontal="right"/>
    </xf>
    <xf numFmtId="0" fontId="50" fillId="34" borderId="0" xfId="8" applyFont="1" applyFill="1" applyAlignment="1">
      <alignment horizontal="left" vertical="center" wrapText="1"/>
    </xf>
    <xf numFmtId="0" fontId="46" fillId="34" borderId="0" xfId="0" applyFont="1" applyFill="1" applyAlignment="1">
      <alignment horizontal="center" vertical="center" wrapText="1"/>
    </xf>
    <xf numFmtId="2" fontId="50" fillId="34" borderId="0" xfId="8" applyNumberFormat="1" applyFont="1" applyFill="1" applyAlignment="1">
      <alignment horizontal="left" vertical="center"/>
    </xf>
    <xf numFmtId="2" fontId="50" fillId="34" borderId="0" xfId="8" applyNumberFormat="1" applyFont="1" applyFill="1" applyAlignment="1">
      <alignment horizontal="left" vertical="center" wrapText="1"/>
    </xf>
    <xf numFmtId="0" fontId="47" fillId="4" borderId="0" xfId="0" applyFont="1" applyFill="1" applyAlignment="1">
      <alignment vertical="center"/>
    </xf>
    <xf numFmtId="0" fontId="46" fillId="4" borderId="5" xfId="0" applyFont="1" applyFill="1" applyBorder="1" applyAlignment="1">
      <alignment horizontal="right" vertical="center"/>
    </xf>
    <xf numFmtId="2" fontId="50" fillId="34" borderId="0" xfId="0" applyNumberFormat="1" applyFont="1" applyFill="1" applyAlignment="1">
      <alignment horizontal="center" vertical="center"/>
    </xf>
    <xf numFmtId="165" fontId="47" fillId="4" borderId="6" xfId="0" applyNumberFormat="1" applyFont="1" applyFill="1" applyBorder="1"/>
    <xf numFmtId="3" fontId="47" fillId="4" borderId="0" xfId="0" applyNumberFormat="1" applyFont="1" applyFill="1"/>
    <xf numFmtId="165" fontId="47" fillId="35" borderId="0" xfId="2" applyNumberFormat="1" applyFont="1" applyFill="1" applyAlignment="1">
      <alignment horizontal="right" vertical="center"/>
    </xf>
    <xf numFmtId="165" fontId="47" fillId="3" borderId="0" xfId="2" applyNumberFormat="1" applyFont="1" applyFill="1" applyAlignment="1">
      <alignment horizontal="right" vertical="center"/>
    </xf>
    <xf numFmtId="165" fontId="47" fillId="3" borderId="0" xfId="2" quotePrefix="1" applyNumberFormat="1" applyFont="1" applyFill="1" applyAlignment="1">
      <alignment horizontal="right" vertical="center"/>
    </xf>
    <xf numFmtId="165" fontId="47" fillId="3" borderId="6" xfId="2" applyNumberFormat="1" applyFont="1" applyFill="1" applyBorder="1" applyAlignment="1">
      <alignment horizontal="right" vertical="center"/>
    </xf>
    <xf numFmtId="165" fontId="47" fillId="35" borderId="6" xfId="2" applyNumberFormat="1" applyFont="1" applyFill="1" applyBorder="1" applyAlignment="1">
      <alignment horizontal="right" vertical="center"/>
    </xf>
    <xf numFmtId="0" fontId="47" fillId="3" borderId="0" xfId="0" applyFont="1" applyFill="1"/>
    <xf numFmtId="2" fontId="50" fillId="34" borderId="7" xfId="0" applyNumberFormat="1" applyFont="1" applyFill="1" applyBorder="1" applyAlignment="1">
      <alignment horizontal="center" vertical="center" wrapText="1"/>
    </xf>
    <xf numFmtId="2" fontId="50" fillId="34" borderId="7" xfId="0" applyNumberFormat="1" applyFont="1" applyFill="1" applyBorder="1" applyAlignment="1">
      <alignment vertical="center" wrapText="1"/>
    </xf>
    <xf numFmtId="2" fontId="47" fillId="3" borderId="0" xfId="0" applyNumberFormat="1" applyFont="1" applyFill="1" applyAlignment="1">
      <alignment horizontal="left" vertical="center" indent="1"/>
    </xf>
    <xf numFmtId="165" fontId="47" fillId="35" borderId="0" xfId="0" applyNumberFormat="1" applyFont="1" applyFill="1" applyAlignment="1">
      <alignment horizontal="right" vertical="center" wrapText="1"/>
    </xf>
    <xf numFmtId="165" fontId="47" fillId="3" borderId="0" xfId="0" applyNumberFormat="1" applyFont="1" applyFill="1" applyAlignment="1">
      <alignment horizontal="right" vertical="center" wrapText="1"/>
    </xf>
    <xf numFmtId="2" fontId="46" fillId="0" borderId="0" xfId="0" applyNumberFormat="1" applyFont="1" applyAlignment="1">
      <alignment vertical="center"/>
    </xf>
    <xf numFmtId="2" fontId="47" fillId="3" borderId="6" xfId="0" applyNumberFormat="1" applyFont="1" applyFill="1" applyBorder="1" applyAlignment="1">
      <alignment horizontal="left" vertical="center" indent="1"/>
    </xf>
    <xf numFmtId="165" fontId="47" fillId="3" borderId="6" xfId="0" applyNumberFormat="1" applyFont="1" applyFill="1" applyBorder="1" applyAlignment="1">
      <alignment horizontal="right" vertical="center" wrapText="1"/>
    </xf>
    <xf numFmtId="165" fontId="47" fillId="35" borderId="6" xfId="0" applyNumberFormat="1" applyFont="1" applyFill="1" applyBorder="1" applyAlignment="1">
      <alignment horizontal="right" vertical="center" wrapText="1"/>
    </xf>
    <xf numFmtId="165" fontId="47" fillId="4" borderId="0" xfId="0" applyNumberFormat="1" applyFont="1" applyFill="1" applyAlignment="1">
      <alignment horizontal="right" vertical="center" wrapText="1"/>
    </xf>
    <xf numFmtId="0" fontId="50" fillId="34" borderId="7" xfId="0" applyFont="1" applyFill="1" applyBorder="1" applyAlignment="1">
      <alignment horizontal="center" vertical="center" wrapText="1"/>
    </xf>
    <xf numFmtId="165" fontId="47" fillId="35" borderId="0" xfId="0" applyNumberFormat="1" applyFont="1" applyFill="1" applyAlignment="1">
      <alignment horizontal="right" vertical="center"/>
    </xf>
    <xf numFmtId="165" fontId="47" fillId="3" borderId="0" xfId="0" applyNumberFormat="1" applyFont="1" applyFill="1" applyAlignment="1">
      <alignment horizontal="right" vertical="center"/>
    </xf>
    <xf numFmtId="2" fontId="73" fillId="34" borderId="0" xfId="0" applyNumberFormat="1" applyFont="1" applyFill="1" applyAlignment="1">
      <alignment horizontal="center" vertical="center" wrapText="1"/>
    </xf>
    <xf numFmtId="2" fontId="73" fillId="34" borderId="0" xfId="0" applyNumberFormat="1" applyFont="1" applyFill="1" applyAlignment="1">
      <alignment vertical="center" wrapText="1"/>
    </xf>
    <xf numFmtId="165" fontId="47" fillId="3" borderId="6" xfId="0" applyNumberFormat="1" applyFont="1" applyFill="1" applyBorder="1" applyAlignment="1">
      <alignment horizontal="right" vertical="center"/>
    </xf>
    <xf numFmtId="165" fontId="47" fillId="35" borderId="6" xfId="0" applyNumberFormat="1" applyFont="1" applyFill="1" applyBorder="1" applyAlignment="1">
      <alignment horizontal="right" vertical="center"/>
    </xf>
    <xf numFmtId="1" fontId="46" fillId="3" borderId="0" xfId="0" applyNumberFormat="1" applyFont="1" applyFill="1" applyAlignment="1">
      <alignment horizontal="right" vertical="center"/>
    </xf>
    <xf numFmtId="0" fontId="50" fillId="34" borderId="7" xfId="0" applyFont="1" applyFill="1" applyBorder="1" applyAlignment="1">
      <alignment horizontal="left"/>
    </xf>
    <xf numFmtId="0" fontId="50" fillId="34" borderId="7" xfId="0" applyFont="1" applyFill="1" applyBorder="1"/>
    <xf numFmtId="0" fontId="50" fillId="34" borderId="0" xfId="0" applyFont="1" applyFill="1" applyAlignment="1">
      <alignment horizontal="left"/>
    </xf>
    <xf numFmtId="2" fontId="47" fillId="3" borderId="0" xfId="0" applyNumberFormat="1" applyFont="1" applyFill="1"/>
    <xf numFmtId="2" fontId="47" fillId="3" borderId="6" xfId="0" applyNumberFormat="1" applyFont="1" applyFill="1" applyBorder="1"/>
    <xf numFmtId="1" fontId="46" fillId="35" borderId="5" xfId="0" applyNumberFormat="1" applyFont="1" applyFill="1" applyBorder="1" applyAlignment="1">
      <alignment horizontal="right"/>
    </xf>
    <xf numFmtId="0" fontId="46" fillId="4" borderId="5" xfId="0" applyFont="1" applyFill="1" applyBorder="1" applyAlignment="1">
      <alignment horizontal="right"/>
    </xf>
    <xf numFmtId="165" fontId="46" fillId="4" borderId="0" xfId="10" applyNumberFormat="1" applyFont="1" applyFill="1"/>
    <xf numFmtId="165" fontId="47" fillId="4" borderId="0" xfId="10" applyNumberFormat="1" applyFont="1" applyFill="1"/>
    <xf numFmtId="176" fontId="47" fillId="35" borderId="0" xfId="8" applyNumberFormat="1" applyFont="1" applyFill="1" applyAlignment="1">
      <alignment horizontal="right"/>
    </xf>
    <xf numFmtId="176" fontId="46" fillId="35" borderId="0" xfId="8" applyNumberFormat="1" applyFont="1" applyFill="1" applyAlignment="1">
      <alignment horizontal="right"/>
    </xf>
    <xf numFmtId="176" fontId="46" fillId="3" borderId="0" xfId="0" applyNumberFormat="1" applyFont="1" applyFill="1" applyAlignment="1">
      <alignment horizontal="right"/>
    </xf>
    <xf numFmtId="176" fontId="47" fillId="4" borderId="0" xfId="10" applyNumberFormat="1" applyFont="1" applyFill="1"/>
    <xf numFmtId="176" fontId="47" fillId="35" borderId="6" xfId="8" applyNumberFormat="1" applyFont="1" applyFill="1" applyBorder="1" applyAlignment="1">
      <alignment horizontal="right"/>
    </xf>
    <xf numFmtId="0" fontId="46" fillId="3" borderId="4" xfId="0" applyFont="1" applyFill="1" applyBorder="1" applyAlignment="1">
      <alignment horizontal="center" vertical="center"/>
    </xf>
    <xf numFmtId="0" fontId="59" fillId="3" borderId="4" xfId="0" applyFont="1" applyFill="1" applyBorder="1" applyAlignment="1">
      <alignment horizontal="right" vertical="center"/>
    </xf>
    <xf numFmtId="0" fontId="59" fillId="4" borderId="4" xfId="0" applyFont="1" applyFill="1" applyBorder="1" applyAlignment="1">
      <alignment horizontal="right" vertical="center"/>
    </xf>
    <xf numFmtId="166" fontId="46" fillId="35" borderId="0" xfId="5" applyNumberFormat="1" applyFont="1" applyFill="1" applyAlignment="1">
      <alignment horizontal="right"/>
    </xf>
    <xf numFmtId="166" fontId="46" fillId="3" borderId="0" xfId="5" applyNumberFormat="1" applyFont="1" applyFill="1" applyAlignment="1">
      <alignment horizontal="right"/>
    </xf>
    <xf numFmtId="3" fontId="46" fillId="0" borderId="0" xfId="0" applyNumberFormat="1" applyFont="1"/>
    <xf numFmtId="3" fontId="59" fillId="0" borderId="0" xfId="0" applyNumberFormat="1" applyFont="1" applyAlignment="1">
      <alignment horizontal="right"/>
    </xf>
    <xf numFmtId="166" fontId="47" fillId="3" borderId="0" xfId="0" applyNumberFormat="1" applyFont="1" applyFill="1" applyAlignment="1">
      <alignment horizontal="left"/>
    </xf>
    <xf numFmtId="166" fontId="55" fillId="35" borderId="0" xfId="0" applyNumberFormat="1" applyFont="1" applyFill="1" applyAlignment="1">
      <alignment horizontal="right"/>
    </xf>
    <xf numFmtId="166" fontId="55" fillId="4" borderId="0" xfId="0" applyNumberFormat="1" applyFont="1" applyFill="1" applyAlignment="1">
      <alignment horizontal="right"/>
    </xf>
    <xf numFmtId="3" fontId="55" fillId="3" borderId="0" xfId="0" applyNumberFormat="1" applyFont="1" applyFill="1"/>
    <xf numFmtId="3" fontId="58" fillId="3" borderId="0" xfId="0" applyNumberFormat="1" applyFont="1" applyFill="1" applyAlignment="1">
      <alignment horizontal="right"/>
    </xf>
    <xf numFmtId="166" fontId="55" fillId="3" borderId="0" xfId="0" applyNumberFormat="1" applyFont="1" applyFill="1" applyAlignment="1">
      <alignment horizontal="right"/>
    </xf>
    <xf numFmtId="167" fontId="55" fillId="3" borderId="0" xfId="0" applyNumberFormat="1" applyFont="1" applyFill="1" applyAlignment="1">
      <alignment horizontal="right"/>
    </xf>
    <xf numFmtId="0" fontId="55" fillId="3" borderId="0" xfId="0" applyFont="1" applyFill="1"/>
    <xf numFmtId="0" fontId="58" fillId="3" borderId="0" xfId="0" applyFont="1" applyFill="1" applyAlignment="1">
      <alignment horizontal="right"/>
    </xf>
    <xf numFmtId="3" fontId="46" fillId="3" borderId="0" xfId="0" applyNumberFormat="1" applyFont="1" applyFill="1" applyAlignment="1">
      <alignment horizontal="right"/>
    </xf>
    <xf numFmtId="167" fontId="46" fillId="3" borderId="0" xfId="0" applyNumberFormat="1" applyFont="1" applyFill="1" applyAlignment="1">
      <alignment horizontal="right"/>
    </xf>
    <xf numFmtId="3" fontId="46" fillId="0" borderId="0" xfId="0" applyNumberFormat="1" applyFont="1" applyAlignment="1">
      <alignment horizontal="right"/>
    </xf>
    <xf numFmtId="167" fontId="47" fillId="3" borderId="0" xfId="0" applyNumberFormat="1" applyFont="1" applyFill="1" applyAlignment="1">
      <alignment horizontal="right"/>
    </xf>
    <xf numFmtId="167" fontId="47" fillId="3" borderId="6" xfId="0" applyNumberFormat="1" applyFont="1" applyFill="1" applyBorder="1" applyAlignment="1">
      <alignment horizontal="right"/>
    </xf>
    <xf numFmtId="0" fontId="65" fillId="4" borderId="0" xfId="0" applyFont="1" applyFill="1" applyAlignment="1">
      <alignment horizontal="left"/>
    </xf>
    <xf numFmtId="164" fontId="47" fillId="4" borderId="0" xfId="5" applyNumberFormat="1" applyFont="1" applyFill="1"/>
    <xf numFmtId="164" fontId="47" fillId="4" borderId="0" xfId="5" applyNumberFormat="1" applyFont="1" applyFill="1" applyAlignment="1">
      <alignment vertical="center"/>
    </xf>
    <xf numFmtId="0" fontId="46" fillId="3" borderId="0" xfId="8" applyFont="1" applyFill="1" applyAlignment="1">
      <alignment horizontal="center" vertical="center"/>
    </xf>
    <xf numFmtId="0" fontId="46" fillId="35" borderId="0" xfId="8" applyFont="1" applyFill="1" applyAlignment="1">
      <alignment horizontal="right" vertical="center"/>
    </xf>
    <xf numFmtId="0" fontId="46" fillId="3" borderId="0" xfId="8" applyFont="1" applyFill="1" applyAlignment="1">
      <alignment horizontal="right" vertical="center"/>
    </xf>
    <xf numFmtId="0" fontId="47" fillId="35" borderId="0" xfId="8" applyFont="1" applyFill="1" applyAlignment="1">
      <alignment horizontal="right"/>
    </xf>
    <xf numFmtId="0" fontId="47" fillId="3" borderId="0" xfId="8" applyFont="1" applyFill="1" applyAlignment="1">
      <alignment horizontal="right"/>
    </xf>
    <xf numFmtId="0" fontId="47" fillId="4" borderId="0" xfId="8" applyFont="1" applyFill="1" applyAlignment="1">
      <alignment horizontal="right"/>
    </xf>
    <xf numFmtId="0" fontId="47" fillId="35" borderId="6" xfId="8" applyFont="1" applyFill="1" applyBorder="1" applyAlignment="1">
      <alignment horizontal="right"/>
    </xf>
    <xf numFmtId="0" fontId="47" fillId="3" borderId="6" xfId="8" applyFont="1" applyFill="1" applyBorder="1" applyAlignment="1">
      <alignment horizontal="right"/>
    </xf>
    <xf numFmtId="0" fontId="47" fillId="4" borderId="6" xfId="8" applyFont="1" applyFill="1" applyBorder="1" applyAlignment="1">
      <alignment horizontal="right"/>
    </xf>
    <xf numFmtId="0" fontId="54" fillId="4" borderId="0" xfId="8" applyFont="1" applyFill="1" applyAlignment="1">
      <alignment vertical="center"/>
    </xf>
    <xf numFmtId="0" fontId="46" fillId="3" borderId="0" xfId="0" applyFont="1" applyFill="1" applyAlignment="1">
      <alignment horizontal="right" vertical="center"/>
    </xf>
    <xf numFmtId="3" fontId="47" fillId="0" borderId="0" xfId="0" applyNumberFormat="1" applyFont="1"/>
    <xf numFmtId="0" fontId="55" fillId="4" borderId="0" xfId="0" applyFont="1" applyFill="1" applyAlignment="1">
      <alignment horizontal="left"/>
    </xf>
    <xf numFmtId="0" fontId="59" fillId="3" borderId="5" xfId="8" applyFont="1" applyFill="1" applyBorder="1" applyAlignment="1">
      <alignment horizontal="right" vertical="center"/>
    </xf>
    <xf numFmtId="166" fontId="47" fillId="3" borderId="0" xfId="0" applyNumberFormat="1" applyFont="1" applyFill="1" applyAlignment="1">
      <alignment vertical="center"/>
    </xf>
    <xf numFmtId="166" fontId="47" fillId="35" borderId="0" xfId="0" applyNumberFormat="1" applyFont="1" applyFill="1" applyAlignment="1">
      <alignment vertical="center"/>
    </xf>
    <xf numFmtId="166" fontId="47" fillId="0" borderId="0" xfId="0" applyNumberFormat="1" applyFont="1"/>
    <xf numFmtId="166" fontId="47" fillId="35" borderId="0" xfId="0" applyNumberFormat="1" applyFont="1" applyFill="1" applyAlignment="1">
      <alignment vertical="top"/>
    </xf>
    <xf numFmtId="178" fontId="76" fillId="36" borderId="17" xfId="62" applyNumberFormat="1" applyFont="1" applyFill="1" applyBorder="1" applyAlignment="1">
      <alignment horizontal="right" vertical="top"/>
    </xf>
    <xf numFmtId="0" fontId="50" fillId="34" borderId="7" xfId="0" applyFont="1" applyFill="1" applyBorder="1" applyAlignment="1">
      <alignment horizontal="left" vertical="center" wrapText="1"/>
    </xf>
    <xf numFmtId="0" fontId="47" fillId="4" borderId="8" xfId="0" applyFont="1" applyFill="1" applyBorder="1" applyAlignment="1">
      <alignment horizontal="left" wrapText="1"/>
    </xf>
    <xf numFmtId="0" fontId="46" fillId="3" borderId="5" xfId="8" applyFont="1" applyFill="1" applyBorder="1" applyAlignment="1">
      <alignment horizontal="center" vertical="center"/>
    </xf>
    <xf numFmtId="0" fontId="47" fillId="4" borderId="0" xfId="0" applyFont="1" applyFill="1" applyAlignment="1">
      <alignment horizontal="left" vertical="top" wrapText="1"/>
    </xf>
    <xf numFmtId="0" fontId="47" fillId="4" borderId="0" xfId="0" applyFont="1" applyFill="1" applyAlignment="1">
      <alignment vertical="top" wrapText="1"/>
    </xf>
    <xf numFmtId="0" fontId="61" fillId="34" borderId="0" xfId="0" applyFont="1" applyFill="1" applyAlignment="1">
      <alignment vertical="center"/>
    </xf>
    <xf numFmtId="0" fontId="47" fillId="4" borderId="0" xfId="0" applyFont="1" applyFill="1" applyAlignment="1">
      <alignment vertical="center" wrapText="1"/>
    </xf>
    <xf numFmtId="0" fontId="49" fillId="0" borderId="0" xfId="0" applyFont="1" applyAlignment="1">
      <alignment horizontal="left" vertical="top"/>
    </xf>
    <xf numFmtId="0" fontId="47" fillId="4" borderId="8" xfId="0" applyFont="1" applyFill="1" applyBorder="1" applyAlignment="1">
      <alignment wrapText="1"/>
    </xf>
    <xf numFmtId="0" fontId="0" fillId="0" borderId="0" xfId="0" applyAlignment="1">
      <alignment horizontal="left"/>
    </xf>
    <xf numFmtId="0" fontId="0" fillId="0" borderId="0" xfId="0" applyAlignment="1">
      <alignment horizontal="left" vertical="top"/>
    </xf>
    <xf numFmtId="0" fontId="13" fillId="4" borderId="0" xfId="0" applyFont="1" applyFill="1" applyAlignment="1">
      <alignment vertical="center" wrapText="1"/>
    </xf>
    <xf numFmtId="0" fontId="0" fillId="0" borderId="0" xfId="0" applyAlignment="1">
      <alignment horizontal="left" vertical="top" wrapText="1"/>
    </xf>
    <xf numFmtId="0" fontId="59" fillId="35" borderId="5" xfId="0" applyFont="1" applyFill="1" applyBorder="1" applyAlignment="1">
      <alignment vertical="center"/>
    </xf>
    <xf numFmtId="3" fontId="46" fillId="35" borderId="0" xfId="6" applyNumberFormat="1" applyFont="1" applyFill="1" applyBorder="1" applyAlignment="1">
      <alignment horizontal="right"/>
    </xf>
    <xf numFmtId="3" fontId="46" fillId="3" borderId="0" xfId="6" applyNumberFormat="1" applyFont="1" applyFill="1" applyBorder="1" applyAlignment="1">
      <alignment horizontal="right"/>
    </xf>
    <xf numFmtId="0" fontId="51" fillId="34" borderId="0" xfId="0" applyFont="1" applyFill="1" applyAlignment="1">
      <alignment horizontal="right" vertical="center" wrapText="1"/>
    </xf>
    <xf numFmtId="3" fontId="56" fillId="3" borderId="0" xfId="6" applyNumberFormat="1" applyFont="1" applyFill="1" applyAlignment="1">
      <alignment horizontal="right"/>
    </xf>
    <xf numFmtId="3" fontId="56" fillId="3" borderId="0" xfId="0" applyNumberFormat="1" applyFont="1" applyFill="1" applyAlignment="1">
      <alignment horizontal="right"/>
    </xf>
    <xf numFmtId="3" fontId="46" fillId="3" borderId="0" xfId="0" applyNumberFormat="1" applyFont="1" applyFill="1" applyAlignment="1">
      <alignment horizontal="left" wrapText="1"/>
    </xf>
    <xf numFmtId="3" fontId="57" fillId="3" borderId="0" xfId="0" applyNumberFormat="1" applyFont="1" applyFill="1" applyAlignment="1">
      <alignment horizontal="right"/>
    </xf>
    <xf numFmtId="1" fontId="47" fillId="35" borderId="0" xfId="0" applyNumberFormat="1" applyFont="1" applyFill="1" applyAlignment="1">
      <alignment horizontal="right"/>
    </xf>
    <xf numFmtId="1" fontId="47" fillId="3" borderId="0" xfId="0" applyNumberFormat="1" applyFont="1" applyFill="1" applyAlignment="1">
      <alignment horizontal="right"/>
    </xf>
    <xf numFmtId="1" fontId="46" fillId="35" borderId="0" xfId="0" applyNumberFormat="1" applyFont="1" applyFill="1" applyAlignment="1">
      <alignment horizontal="right"/>
    </xf>
    <xf numFmtId="1" fontId="46" fillId="3" borderId="0" xfId="0" applyNumberFormat="1" applyFont="1" applyFill="1" applyAlignment="1">
      <alignment horizontal="right"/>
    </xf>
    <xf numFmtId="0" fontId="47" fillId="4" borderId="0" xfId="0" applyFont="1" applyFill="1" applyAlignment="1">
      <alignment horizontal="left" indent="1"/>
    </xf>
    <xf numFmtId="3" fontId="47" fillId="4" borderId="0" xfId="0" applyNumberFormat="1" applyFont="1" applyFill="1" applyAlignment="1">
      <alignment horizontal="right"/>
    </xf>
    <xf numFmtId="166" fontId="47" fillId="4" borderId="0" xfId="6" applyNumberFormat="1" applyFont="1" applyFill="1" applyAlignment="1">
      <alignment vertical="center"/>
    </xf>
    <xf numFmtId="0" fontId="59" fillId="4" borderId="0" xfId="0" applyFont="1" applyFill="1" applyAlignment="1">
      <alignment vertical="center"/>
    </xf>
    <xf numFmtId="0" fontId="59" fillId="4" borderId="0" xfId="0" applyFont="1" applyFill="1" applyAlignment="1">
      <alignment vertical="center" wrapText="1"/>
    </xf>
    <xf numFmtId="0" fontId="46" fillId="3" borderId="4" xfId="8" applyFont="1" applyFill="1" applyBorder="1" applyAlignment="1">
      <alignment horizontal="center" vertical="center" wrapText="1"/>
    </xf>
    <xf numFmtId="0" fontId="46" fillId="35" borderId="5" xfId="8" applyFont="1" applyFill="1" applyBorder="1" applyAlignment="1">
      <alignment horizontal="center" vertical="center"/>
    </xf>
    <xf numFmtId="0" fontId="59" fillId="3" borderId="5" xfId="8" applyFont="1" applyFill="1" applyBorder="1" applyAlignment="1">
      <alignment horizontal="center" vertical="center"/>
    </xf>
    <xf numFmtId="0" fontId="47" fillId="3" borderId="14" xfId="8" applyFont="1" applyFill="1" applyBorder="1" applyAlignment="1">
      <alignment horizontal="left" vertical="center"/>
    </xf>
    <xf numFmtId="172" fontId="47" fillId="35" borderId="14" xfId="48" applyNumberFormat="1" applyFont="1" applyFill="1" applyBorder="1" applyAlignment="1">
      <alignment horizontal="center" vertical="center"/>
    </xf>
    <xf numFmtId="172" fontId="47" fillId="0" borderId="14" xfId="48" applyNumberFormat="1" applyFont="1" applyBorder="1" applyAlignment="1">
      <alignment horizontal="center" vertical="center"/>
    </xf>
    <xf numFmtId="165" fontId="47" fillId="0" borderId="14" xfId="8" applyNumberFormat="1" applyFont="1" applyBorder="1" applyAlignment="1">
      <alignment horizontal="center" vertical="center"/>
    </xf>
    <xf numFmtId="172" fontId="47" fillId="35" borderId="6" xfId="48" applyNumberFormat="1" applyFont="1" applyFill="1" applyBorder="1" applyAlignment="1">
      <alignment horizontal="center" vertical="center"/>
    </xf>
    <xf numFmtId="0" fontId="46" fillId="4" borderId="8" xfId="8" applyFont="1" applyFill="1" applyBorder="1"/>
    <xf numFmtId="0" fontId="46" fillId="4" borderId="0" xfId="8" applyFont="1" applyFill="1"/>
    <xf numFmtId="0" fontId="46" fillId="0" borderId="0" xfId="8" applyFont="1"/>
    <xf numFmtId="0" fontId="49" fillId="0" borderId="6" xfId="0" applyFont="1" applyBorder="1"/>
    <xf numFmtId="0" fontId="60" fillId="34" borderId="0" xfId="4" applyFont="1" applyFill="1" applyBorder="1" applyAlignment="1" applyProtection="1"/>
    <xf numFmtId="2" fontId="46" fillId="3" borderId="0" xfId="0" applyNumberFormat="1" applyFont="1" applyFill="1" applyAlignment="1">
      <alignment vertical="center" wrapText="1"/>
    </xf>
    <xf numFmtId="0" fontId="47" fillId="4" borderId="0" xfId="0" applyFont="1" applyFill="1" applyAlignment="1">
      <alignment horizontal="left" vertical="top"/>
    </xf>
    <xf numFmtId="3" fontId="46" fillId="35" borderId="0" xfId="8" applyNumberFormat="1" applyFont="1" applyFill="1"/>
    <xf numFmtId="165" fontId="47" fillId="35" borderId="6" xfId="14" applyNumberFormat="1" applyFont="1" applyFill="1" applyBorder="1"/>
    <xf numFmtId="165" fontId="47" fillId="4" borderId="6" xfId="14" applyNumberFormat="1" applyFont="1" applyFill="1" applyBorder="1"/>
    <xf numFmtId="0" fontId="47" fillId="4" borderId="8" xfId="0" applyFont="1" applyFill="1" applyBorder="1" applyAlignment="1">
      <alignment horizontal="left" vertical="top"/>
    </xf>
    <xf numFmtId="0" fontId="49" fillId="4" borderId="0" xfId="0" applyFont="1" applyFill="1" applyAlignment="1">
      <alignment horizontal="left" vertical="top"/>
    </xf>
    <xf numFmtId="2" fontId="50" fillId="34" borderId="0" xfId="0" applyNumberFormat="1" applyFont="1" applyFill="1" applyAlignment="1">
      <alignment horizontal="left" vertical="top" wrapText="1"/>
    </xf>
    <xf numFmtId="3" fontId="55" fillId="4" borderId="6" xfId="0" applyNumberFormat="1" applyFont="1" applyFill="1" applyBorder="1" applyAlignment="1">
      <alignment horizontal="right" vertical="center"/>
    </xf>
    <xf numFmtId="3" fontId="55" fillId="35" borderId="6" xfId="0" applyNumberFormat="1" applyFont="1" applyFill="1" applyBorder="1" applyAlignment="1">
      <alignment horizontal="right" vertical="center"/>
    </xf>
    <xf numFmtId="0" fontId="0" fillId="0" borderId="6" xfId="0" applyBorder="1"/>
    <xf numFmtId="3" fontId="46" fillId="35" borderId="5" xfId="0" applyNumberFormat="1" applyFont="1" applyFill="1" applyBorder="1" applyAlignment="1">
      <alignment horizontal="right" vertical="center"/>
    </xf>
    <xf numFmtId="3" fontId="46" fillId="3" borderId="5" xfId="0" applyNumberFormat="1" applyFont="1" applyFill="1" applyBorder="1" applyAlignment="1">
      <alignment horizontal="right" vertical="center"/>
    </xf>
    <xf numFmtId="3" fontId="46" fillId="35" borderId="0" xfId="5" applyNumberFormat="1" applyFont="1" applyFill="1" applyAlignment="1">
      <alignment vertical="center"/>
    </xf>
    <xf numFmtId="3" fontId="46" fillId="3" borderId="0" xfId="5" applyNumberFormat="1" applyFont="1" applyFill="1" applyAlignment="1">
      <alignment vertical="center"/>
    </xf>
    <xf numFmtId="3" fontId="47" fillId="34" borderId="0" xfId="0" applyNumberFormat="1" applyFont="1" applyFill="1" applyAlignment="1">
      <alignment vertical="center" wrapText="1"/>
    </xf>
    <xf numFmtId="3" fontId="47" fillId="35" borderId="0" xfId="0" applyNumberFormat="1" applyFont="1" applyFill="1"/>
    <xf numFmtId="3" fontId="47" fillId="3" borderId="0" xfId="0" applyNumberFormat="1" applyFont="1" applyFill="1"/>
    <xf numFmtId="0" fontId="46" fillId="34" borderId="0" xfId="0" applyFont="1" applyFill="1" applyAlignment="1">
      <alignment horizontal="left" vertical="center"/>
    </xf>
    <xf numFmtId="3" fontId="46" fillId="34" borderId="0" xfId="0" applyNumberFormat="1" applyFont="1" applyFill="1" applyAlignment="1">
      <alignment vertical="center" wrapText="1"/>
    </xf>
    <xf numFmtId="3" fontId="46" fillId="34" borderId="0" xfId="0" applyNumberFormat="1" applyFont="1" applyFill="1" applyAlignment="1">
      <alignment horizontal="right" vertical="center" wrapText="1"/>
    </xf>
    <xf numFmtId="166" fontId="58" fillId="35" borderId="0" xfId="0" applyNumberFormat="1" applyFont="1" applyFill="1"/>
    <xf numFmtId="0" fontId="46" fillId="34" borderId="16" xfId="0" applyFont="1" applyFill="1" applyBorder="1" applyAlignment="1">
      <alignment horizontal="left" vertical="center" wrapText="1"/>
    </xf>
    <xf numFmtId="164" fontId="47" fillId="35" borderId="0" xfId="5" applyNumberFormat="1" applyFont="1" applyFill="1" applyAlignment="1">
      <alignment horizontal="right"/>
    </xf>
    <xf numFmtId="164" fontId="47" fillId="4" borderId="0" xfId="5" applyNumberFormat="1" applyFont="1" applyFill="1" applyAlignment="1">
      <alignment horizontal="right"/>
    </xf>
    <xf numFmtId="164" fontId="47" fillId="35" borderId="6" xfId="5" applyNumberFormat="1" applyFont="1" applyFill="1" applyBorder="1" applyAlignment="1">
      <alignment horizontal="right"/>
    </xf>
    <xf numFmtId="164" fontId="47" fillId="4" borderId="6" xfId="5" applyNumberFormat="1" applyFont="1" applyFill="1" applyBorder="1" applyAlignment="1">
      <alignment horizontal="right"/>
    </xf>
    <xf numFmtId="0" fontId="46" fillId="34" borderId="0" xfId="0" applyFont="1" applyFill="1" applyAlignment="1">
      <alignment vertical="center"/>
    </xf>
    <xf numFmtId="0" fontId="61" fillId="0" borderId="0" xfId="0" applyFont="1" applyAlignment="1">
      <alignment vertical="center"/>
    </xf>
    <xf numFmtId="0" fontId="52" fillId="4" borderId="0" xfId="0" applyFont="1" applyFill="1"/>
    <xf numFmtId="0" fontId="61" fillId="34" borderId="6" xfId="0" applyFont="1" applyFill="1" applyBorder="1" applyAlignment="1">
      <alignment vertical="center"/>
    </xf>
    <xf numFmtId="2" fontId="77" fillId="3" borderId="0" xfId="0" applyNumberFormat="1" applyFont="1" applyFill="1" applyAlignment="1">
      <alignment horizontal="left" indent="1"/>
    </xf>
    <xf numFmtId="165" fontId="77" fillId="3" borderId="0" xfId="0" applyNumberFormat="1" applyFont="1" applyFill="1"/>
    <xf numFmtId="165" fontId="77" fillId="35" borderId="0" xfId="0" applyNumberFormat="1" applyFont="1" applyFill="1"/>
    <xf numFmtId="0" fontId="79" fillId="0" borderId="0" xfId="0" applyFont="1" applyAlignment="1">
      <alignment horizontal="left" vertical="center"/>
    </xf>
    <xf numFmtId="0" fontId="47" fillId="34" borderId="0" xfId="0" applyFont="1" applyFill="1"/>
    <xf numFmtId="0" fontId="58" fillId="34" borderId="0" xfId="0" applyFont="1" applyFill="1"/>
    <xf numFmtId="0" fontId="49" fillId="34" borderId="0" xfId="0" applyFont="1" applyFill="1"/>
    <xf numFmtId="0" fontId="16" fillId="3" borderId="0" xfId="0" applyFont="1" applyFill="1" applyAlignment="1">
      <alignment horizontal="center"/>
    </xf>
    <xf numFmtId="0" fontId="25" fillId="3" borderId="0" xfId="12" applyFont="1" applyFill="1" applyAlignment="1">
      <alignment horizontal="center" vertical="center" wrapText="1"/>
    </xf>
    <xf numFmtId="0" fontId="19" fillId="3" borderId="0" xfId="0" applyFont="1" applyFill="1" applyAlignment="1">
      <alignment horizontal="center" wrapText="1"/>
    </xf>
    <xf numFmtId="0" fontId="45" fillId="4" borderId="0" xfId="0" applyFont="1" applyFill="1" applyAlignment="1">
      <alignment horizontal="center"/>
    </xf>
    <xf numFmtId="0" fontId="14" fillId="4" borderId="0" xfId="0" applyFont="1" applyFill="1" applyAlignment="1">
      <alignment horizontal="center"/>
    </xf>
    <xf numFmtId="0" fontId="61" fillId="34" borderId="0" xfId="0" applyFont="1" applyFill="1" applyAlignment="1">
      <alignment horizontal="center" vertical="center" wrapText="1"/>
    </xf>
    <xf numFmtId="0" fontId="61" fillId="34" borderId="6" xfId="0" applyFont="1" applyFill="1" applyBorder="1" applyAlignment="1">
      <alignment horizontal="center" vertical="center" wrapText="1"/>
    </xf>
    <xf numFmtId="0" fontId="47" fillId="4" borderId="0" xfId="0" applyFont="1" applyFill="1" applyAlignment="1">
      <alignment horizontal="left" vertical="top" wrapText="1"/>
    </xf>
    <xf numFmtId="0" fontId="46" fillId="4" borderId="0" xfId="0" applyFont="1" applyFill="1" applyAlignment="1">
      <alignment horizontal="left" vertical="top" wrapText="1"/>
    </xf>
    <xf numFmtId="0" fontId="44" fillId="4" borderId="0" xfId="0" applyFont="1" applyFill="1" applyAlignment="1">
      <alignment horizontal="center"/>
    </xf>
    <xf numFmtId="0" fontId="47" fillId="4" borderId="0" xfId="0" applyFont="1" applyFill="1" applyAlignment="1">
      <alignment horizontal="left" vertical="center" wrapText="1"/>
    </xf>
    <xf numFmtId="0" fontId="61" fillId="34" borderId="0" xfId="0" applyFont="1" applyFill="1" applyAlignment="1">
      <alignment horizontal="center" vertical="center"/>
    </xf>
    <xf numFmtId="0" fontId="61" fillId="34" borderId="6" xfId="0" applyFont="1" applyFill="1" applyBorder="1" applyAlignment="1">
      <alignment horizontal="center" vertical="center"/>
    </xf>
    <xf numFmtId="0" fontId="46" fillId="3" borderId="4" xfId="0" applyFont="1" applyFill="1" applyBorder="1" applyAlignment="1">
      <alignment horizontal="center" vertical="center" wrapText="1"/>
    </xf>
    <xf numFmtId="0" fontId="46" fillId="4" borderId="5" xfId="0" applyFont="1" applyFill="1" applyBorder="1" applyAlignment="1">
      <alignment horizontal="center" vertical="center" wrapText="1"/>
    </xf>
    <xf numFmtId="0" fontId="50" fillId="34" borderId="0" xfId="0" applyFont="1" applyFill="1" applyAlignment="1">
      <alignment horizontal="left" vertical="center"/>
    </xf>
    <xf numFmtId="0" fontId="50" fillId="34" borderId="7" xfId="0" applyFont="1" applyFill="1" applyBorder="1" applyAlignment="1">
      <alignment horizontal="left" vertical="center" wrapText="1"/>
    </xf>
    <xf numFmtId="0" fontId="50" fillId="34" borderId="0" xfId="0" applyFont="1" applyFill="1" applyAlignment="1">
      <alignment horizontal="left" vertical="center" wrapText="1"/>
    </xf>
    <xf numFmtId="0" fontId="50" fillId="34" borderId="0" xfId="0" applyFont="1" applyFill="1" applyAlignment="1">
      <alignment horizontal="center" vertical="center"/>
    </xf>
    <xf numFmtId="0" fontId="46" fillId="4" borderId="0" xfId="0" applyFont="1" applyFill="1" applyAlignment="1">
      <alignment horizontal="left"/>
    </xf>
    <xf numFmtId="0" fontId="61" fillId="34" borderId="0" xfId="8" applyFont="1" applyFill="1" applyAlignment="1">
      <alignment horizontal="center" vertical="center" wrapText="1"/>
    </xf>
    <xf numFmtId="0" fontId="61" fillId="34" borderId="6" xfId="8" applyFont="1" applyFill="1" applyBorder="1" applyAlignment="1">
      <alignment horizontal="center" vertical="center" wrapText="1"/>
    </xf>
    <xf numFmtId="0" fontId="44" fillId="4" borderId="0" xfId="8" applyFont="1" applyFill="1" applyAlignment="1">
      <alignment horizontal="center"/>
    </xf>
    <xf numFmtId="0" fontId="45" fillId="4" borderId="0" xfId="8" applyFont="1" applyFill="1" applyAlignment="1">
      <alignment horizontal="center"/>
    </xf>
    <xf numFmtId="0" fontId="61" fillId="34" borderId="0" xfId="8" applyFont="1" applyFill="1" applyAlignment="1">
      <alignment horizontal="center" vertical="center"/>
    </xf>
    <xf numFmtId="0" fontId="47" fillId="4" borderId="0" xfId="0" applyFont="1" applyFill="1" applyAlignment="1">
      <alignment horizontal="left"/>
    </xf>
    <xf numFmtId="0" fontId="61" fillId="34" borderId="6" xfId="8" applyFont="1" applyFill="1" applyBorder="1" applyAlignment="1">
      <alignment horizontal="center" vertical="center"/>
    </xf>
    <xf numFmtId="1" fontId="47" fillId="4" borderId="0" xfId="8" applyNumberFormat="1" applyFont="1" applyFill="1" applyAlignment="1">
      <alignment horizontal="left" vertical="center" wrapText="1"/>
    </xf>
    <xf numFmtId="1" fontId="65" fillId="4" borderId="0" xfId="8" applyNumberFormat="1" applyFont="1" applyFill="1" applyAlignment="1">
      <alignment horizontal="left" vertical="center" wrapText="1"/>
    </xf>
    <xf numFmtId="0" fontId="46" fillId="3" borderId="5" xfId="8" applyFont="1" applyFill="1" applyBorder="1" applyAlignment="1">
      <alignment horizontal="center" vertical="center"/>
    </xf>
    <xf numFmtId="0" fontId="50" fillId="34" borderId="7" xfId="8" applyFont="1" applyFill="1" applyBorder="1" applyAlignment="1">
      <alignment horizontal="center" vertical="center" wrapText="1"/>
    </xf>
    <xf numFmtId="0" fontId="46" fillId="4" borderId="0" xfId="8" applyFont="1" applyFill="1" applyAlignment="1">
      <alignment horizontal="left" vertical="center" wrapText="1"/>
    </xf>
    <xf numFmtId="0" fontId="47" fillId="4" borderId="0" xfId="0" applyFont="1" applyFill="1" applyAlignment="1">
      <alignment horizontal="left" vertical="top"/>
    </xf>
    <xf numFmtId="0" fontId="12" fillId="0" borderId="0" xfId="0" applyFont="1" applyAlignment="1">
      <alignment horizontal="left" wrapText="1"/>
    </xf>
    <xf numFmtId="0" fontId="47" fillId="4" borderId="0" xfId="0" applyFont="1" applyFill="1" applyAlignment="1">
      <alignment horizontal="left" wrapText="1"/>
    </xf>
    <xf numFmtId="0" fontId="46" fillId="3" borderId="0" xfId="0" applyFont="1" applyFill="1" applyAlignment="1">
      <alignment horizontal="left" vertical="top" wrapText="1"/>
    </xf>
    <xf numFmtId="0" fontId="46" fillId="3" borderId="0" xfId="0" applyFont="1" applyFill="1" applyAlignment="1">
      <alignment horizontal="left" wrapText="1"/>
    </xf>
    <xf numFmtId="0" fontId="46" fillId="4" borderId="0" xfId="0" applyFont="1" applyFill="1" applyAlignment="1">
      <alignment horizontal="left" wrapText="1"/>
    </xf>
    <xf numFmtId="0" fontId="47" fillId="4" borderId="8" xfId="0" applyFont="1" applyFill="1" applyBorder="1" applyAlignment="1">
      <alignment horizontal="left" vertical="center"/>
    </xf>
    <xf numFmtId="0" fontId="45" fillId="3" borderId="0" xfId="0" applyFont="1" applyFill="1" applyAlignment="1">
      <alignment horizontal="center"/>
    </xf>
    <xf numFmtId="0" fontId="78" fillId="4" borderId="0" xfId="0" applyFont="1" applyFill="1" applyAlignment="1">
      <alignment horizontal="left" vertical="top" wrapText="1"/>
    </xf>
    <xf numFmtId="0" fontId="77" fillId="4" borderId="0" xfId="0" applyFont="1" applyFill="1" applyAlignment="1">
      <alignment horizontal="left" vertical="top" wrapText="1"/>
    </xf>
    <xf numFmtId="0" fontId="68" fillId="34" borderId="0" xfId="0" applyFont="1" applyFill="1" applyAlignment="1">
      <alignment horizontal="center" vertical="center" wrapText="1"/>
    </xf>
    <xf numFmtId="0" fontId="68" fillId="34" borderId="6" xfId="0" applyFont="1" applyFill="1" applyBorder="1" applyAlignment="1">
      <alignment horizontal="center" vertical="center" wrapText="1"/>
    </xf>
    <xf numFmtId="0" fontId="47" fillId="4" borderId="8" xfId="0" applyFont="1" applyFill="1" applyBorder="1" applyAlignment="1">
      <alignment horizontal="left" vertical="top"/>
    </xf>
    <xf numFmtId="0" fontId="12" fillId="4" borderId="0" xfId="0" applyFont="1" applyFill="1" applyAlignment="1">
      <alignment vertical="center" wrapText="1"/>
    </xf>
    <xf numFmtId="0" fontId="15" fillId="4" borderId="0" xfId="0" applyFont="1" applyFill="1" applyAlignment="1">
      <alignment horizontal="center"/>
    </xf>
    <xf numFmtId="0" fontId="39" fillId="31" borderId="0" xfId="0" applyFont="1" applyFill="1" applyAlignment="1">
      <alignment horizontal="center" vertical="center"/>
    </xf>
    <xf numFmtId="0" fontId="39" fillId="31" borderId="6" xfId="0" applyFont="1" applyFill="1" applyBorder="1" applyAlignment="1">
      <alignment horizontal="center" vertical="center"/>
    </xf>
    <xf numFmtId="1" fontId="12" fillId="33" borderId="4" xfId="0" applyNumberFormat="1" applyFont="1" applyFill="1" applyBorder="1" applyAlignment="1">
      <alignment horizontal="center" vertical="center" wrapText="1"/>
    </xf>
    <xf numFmtId="0" fontId="12" fillId="4" borderId="4" xfId="0" applyFont="1" applyFill="1" applyBorder="1" applyAlignment="1">
      <alignment horizontal="center" vertical="center"/>
    </xf>
    <xf numFmtId="0" fontId="0" fillId="4" borderId="0" xfId="0" applyFill="1" applyAlignment="1">
      <alignment horizontal="center"/>
    </xf>
    <xf numFmtId="2" fontId="47" fillId="3" borderId="0" xfId="0" applyNumberFormat="1" applyFont="1" applyFill="1" applyAlignment="1">
      <alignment horizontal="left" vertical="top" wrapText="1"/>
    </xf>
    <xf numFmtId="0" fontId="12" fillId="33" borderId="7" xfId="0" applyFont="1" applyFill="1" applyBorder="1" applyAlignment="1">
      <alignment horizontal="left"/>
    </xf>
    <xf numFmtId="0" fontId="12" fillId="33" borderId="0" xfId="0" applyFont="1" applyFill="1" applyAlignment="1">
      <alignment horizontal="left" vertical="center" wrapText="1"/>
    </xf>
    <xf numFmtId="2" fontId="12" fillId="33" borderId="0" xfId="0" applyNumberFormat="1" applyFont="1" applyFill="1" applyAlignment="1">
      <alignment horizontal="left" vertical="center" wrapText="1"/>
    </xf>
    <xf numFmtId="0" fontId="12" fillId="0" borderId="0" xfId="0" applyFont="1" applyAlignment="1">
      <alignment wrapText="1"/>
    </xf>
    <xf numFmtId="0" fontId="39" fillId="31" borderId="0" xfId="0" applyFont="1" applyFill="1" applyAlignment="1">
      <alignment horizontal="center" vertical="center" wrapText="1"/>
    </xf>
    <xf numFmtId="0" fontId="39" fillId="31" borderId="6" xfId="0" applyFont="1" applyFill="1" applyBorder="1" applyAlignment="1">
      <alignment horizontal="center" vertical="center" wrapText="1"/>
    </xf>
    <xf numFmtId="0" fontId="12" fillId="4" borderId="5" xfId="0" applyFont="1" applyFill="1" applyBorder="1" applyAlignment="1">
      <alignment horizontal="center" vertical="center"/>
    </xf>
    <xf numFmtId="0" fontId="15" fillId="3" borderId="0" xfId="0" applyFont="1" applyFill="1" applyAlignment="1">
      <alignment horizontal="center"/>
    </xf>
    <xf numFmtId="0" fontId="46" fillId="0" borderId="0" xfId="0" applyFont="1" applyAlignment="1">
      <alignment horizontal="left" vertical="top" wrapText="1"/>
    </xf>
    <xf numFmtId="0" fontId="14" fillId="3" borderId="0" xfId="8" applyFont="1" applyFill="1" applyAlignment="1">
      <alignment horizontal="center"/>
    </xf>
    <xf numFmtId="0" fontId="15" fillId="3" borderId="0" xfId="8" applyFont="1" applyFill="1" applyAlignment="1">
      <alignment horizontal="center"/>
    </xf>
    <xf numFmtId="0" fontId="12" fillId="0" borderId="8" xfId="8" applyFont="1" applyBorder="1" applyAlignment="1">
      <alignment wrapText="1"/>
    </xf>
    <xf numFmtId="0" fontId="39" fillId="31" borderId="0" xfId="8" applyFont="1" applyFill="1" applyAlignment="1">
      <alignment horizontal="center" vertical="center"/>
    </xf>
    <xf numFmtId="0" fontId="39" fillId="31" borderId="6" xfId="8" applyFont="1" applyFill="1" applyBorder="1" applyAlignment="1">
      <alignment horizontal="center" vertical="center"/>
    </xf>
    <xf numFmtId="0" fontId="12" fillId="33" borderId="0" xfId="8" applyFont="1" applyFill="1" applyAlignment="1">
      <alignment horizontal="left" vertical="center" wrapText="1"/>
    </xf>
    <xf numFmtId="0" fontId="7" fillId="3" borderId="0" xfId="8" applyFill="1"/>
    <xf numFmtId="0" fontId="12" fillId="3" borderId="4" xfId="8" applyFont="1" applyFill="1" applyBorder="1" applyAlignment="1">
      <alignment horizontal="center"/>
    </xf>
    <xf numFmtId="0" fontId="12" fillId="33" borderId="0" xfId="8" applyFont="1" applyFill="1" applyAlignment="1">
      <alignment horizontal="left" vertical="center"/>
    </xf>
    <xf numFmtId="0" fontId="44" fillId="3" borderId="0" xfId="0" applyFont="1" applyFill="1" applyAlignment="1">
      <alignment horizontal="center" vertical="center"/>
    </xf>
    <xf numFmtId="0" fontId="55" fillId="4" borderId="0" xfId="0" applyFont="1" applyFill="1" applyAlignment="1">
      <alignment horizontal="left"/>
    </xf>
    <xf numFmtId="0" fontId="44" fillId="3" borderId="0" xfId="0" applyFont="1" applyFill="1" applyAlignment="1">
      <alignment horizontal="center"/>
    </xf>
    <xf numFmtId="0" fontId="54" fillId="4" borderId="0" xfId="8" applyFont="1" applyFill="1" applyAlignment="1">
      <alignment horizontal="left" wrapText="1"/>
    </xf>
  </cellXfs>
  <cellStyles count="64">
    <cellStyle name="20% - Accent1" xfId="25" hidden="1" xr:uid="{00000000-0005-0000-0000-000000000000}"/>
    <cellStyle name="20% - Accent2" xfId="29" hidden="1" xr:uid="{00000000-0005-0000-0000-000001000000}"/>
    <cellStyle name="20% - Accent3" xfId="33" hidden="1" xr:uid="{00000000-0005-0000-0000-000002000000}"/>
    <cellStyle name="20% - Accent4" xfId="37" hidden="1" xr:uid="{00000000-0005-0000-0000-000003000000}"/>
    <cellStyle name="20% - Accent5" xfId="41" hidden="1" xr:uid="{00000000-0005-0000-0000-000004000000}"/>
    <cellStyle name="20% - Accent6" xfId="45" hidden="1" xr:uid="{00000000-0005-0000-0000-000005000000}"/>
    <cellStyle name="40% - Accent1" xfId="26" hidden="1" xr:uid="{00000000-0005-0000-0000-00000C000000}"/>
    <cellStyle name="40% - Accent2" xfId="30" hidden="1" xr:uid="{00000000-0005-0000-0000-00000D000000}"/>
    <cellStyle name="40% - Accent3" xfId="34" hidden="1" xr:uid="{00000000-0005-0000-0000-00000E000000}"/>
    <cellStyle name="40% - Accent4" xfId="38" hidden="1" xr:uid="{00000000-0005-0000-0000-00000F000000}"/>
    <cellStyle name="40% - Accent5" xfId="42" hidden="1" xr:uid="{00000000-0005-0000-0000-000010000000}"/>
    <cellStyle name="40% - Accent6" xfId="46" hidden="1" xr:uid="{00000000-0005-0000-0000-000011000000}"/>
    <cellStyle name="60% - Accent1" xfId="27" hidden="1" xr:uid="{00000000-0005-0000-0000-000018000000}"/>
    <cellStyle name="60% - Accent2" xfId="31" hidden="1" xr:uid="{00000000-0005-0000-0000-000019000000}"/>
    <cellStyle name="60% - Accent3" xfId="35" hidden="1" xr:uid="{00000000-0005-0000-0000-00001A000000}"/>
    <cellStyle name="60% - Accent4" xfId="39" hidden="1" xr:uid="{00000000-0005-0000-0000-00001B000000}"/>
    <cellStyle name="60% - Accent5" xfId="43" hidden="1" xr:uid="{00000000-0005-0000-0000-00001C000000}"/>
    <cellStyle name="60% - Accent6" xfId="47" hidden="1" xr:uid="{00000000-0005-0000-0000-00001D000000}"/>
    <cellStyle name="Accent1" xfId="24" hidden="1" xr:uid="{00000000-0005-0000-0000-000024000000}"/>
    <cellStyle name="Accent2" xfId="28" hidden="1" xr:uid="{00000000-0005-0000-0000-000025000000}"/>
    <cellStyle name="Accent3" xfId="32" hidden="1" xr:uid="{00000000-0005-0000-0000-000026000000}"/>
    <cellStyle name="Accent4" xfId="36" hidden="1" xr:uid="{00000000-0005-0000-0000-000027000000}"/>
    <cellStyle name="Accent5" xfId="40" hidden="1" xr:uid="{00000000-0005-0000-0000-000028000000}"/>
    <cellStyle name="Accent6" xfId="44" hidden="1" xr:uid="{00000000-0005-0000-0000-000029000000}"/>
    <cellStyle name="Bad" xfId="20" hidden="1" xr:uid="{00000000-0005-0000-0000-00002A000000}"/>
    <cellStyle name="base paren" xfId="1" xr:uid="{00000000-0005-0000-0000-00002B000000}"/>
    <cellStyle name="Calculation" xfId="22" hidden="1" xr:uid="{00000000-0005-0000-0000-00002C000000}"/>
    <cellStyle name="Comma" xfId="5" builtinId="3"/>
    <cellStyle name="Comma 2" xfId="54" xr:uid="{BFBBB0AD-DDDB-4C66-B46E-AF67444616B2}"/>
    <cellStyle name="Comma 3" xfId="55" xr:uid="{7065EFF3-21B6-4334-BED4-7E4A7F71A17F}"/>
    <cellStyle name="Comma 4" xfId="56" xr:uid="{6FB3380E-382A-4F4A-A5D6-1BD1502ED33D}"/>
    <cellStyle name="Euro" xfId="2" xr:uid="{00000000-0005-0000-0000-000035000000}"/>
    <cellStyle name="Explanatory Text" xfId="23" hidden="1" xr:uid="{00000000-0005-0000-0000-000036000000}"/>
    <cellStyle name="Heading 1" xfId="17" builtinId="16" hidden="1"/>
    <cellStyle name="Heading 1" xfId="3" xr:uid="{00000000-0005-0000-0000-000037000000}"/>
    <cellStyle name="Heading 2" xfId="18" hidden="1" xr:uid="{00000000-0005-0000-0000-000038000000}"/>
    <cellStyle name="Heading 3" xfId="19" hidden="1" xr:uid="{00000000-0005-0000-0000-000039000000}"/>
    <cellStyle name="Hyperlink" xfId="4" builtinId="8"/>
    <cellStyle name="Millares 2" xfId="6" xr:uid="{00000000-0005-0000-0000-00003D000000}"/>
    <cellStyle name="Neutral" xfId="7" builtinId="28" customBuiltin="1"/>
    <cellStyle name="Normal" xfId="0" builtinId="0"/>
    <cellStyle name="Normal 2" xfId="8" xr:uid="{00000000-0005-0000-0000-000040000000}"/>
    <cellStyle name="Normal 3" xfId="53" xr:uid="{3F1216C8-5B8F-4D63-AF88-A08AF530011E}"/>
    <cellStyle name="Normal 4" xfId="61" xr:uid="{DFA290CB-1B95-44E4-9D2A-5F74F3B96980}"/>
    <cellStyle name="Normal_07 1 003" xfId="9" xr:uid="{00000000-0005-0000-0000-000041000000}"/>
    <cellStyle name="Normal_07 3 020" xfId="10" xr:uid="{00000000-0005-0000-0000-000043000000}"/>
    <cellStyle name="Normal_Hoja1" xfId="11" xr:uid="{00000000-0005-0000-0000-000044000000}"/>
    <cellStyle name="Normal_Indicadores de empleo - trabajo" xfId="12" xr:uid="{00000000-0005-0000-0000-000045000000}"/>
    <cellStyle name="Normal_tbm_activad" xfId="13" xr:uid="{00000000-0005-0000-0000-000046000000}"/>
    <cellStyle name="Output" xfId="21" hidden="1" xr:uid="{00000000-0005-0000-0000-000047000000}"/>
    <cellStyle name="Percent" xfId="14" builtinId="5"/>
    <cellStyle name="Porcentual 2" xfId="48" xr:uid="{00000000-0005-0000-0000-000049000000}"/>
    <cellStyle name="style1452781856244" xfId="49" xr:uid="{00000000-0005-0000-0000-00004B000000}"/>
    <cellStyle name="style1452781856244 2" xfId="51" xr:uid="{C62A9FB7-5F4A-41EC-A3A1-3AA542C9FB3D}"/>
    <cellStyle name="style1452781857710" xfId="50" xr:uid="{00000000-0005-0000-0000-00004C000000}"/>
    <cellStyle name="style1452781857710 2" xfId="52" xr:uid="{BD765215-2534-40B8-B32C-D9AE4A1BD280}"/>
    <cellStyle name="style1779821164386" xfId="58" xr:uid="{2F4C4FD8-9596-4EC9-B298-C24885FCB6BA}"/>
    <cellStyle name="style1779821164552" xfId="57" xr:uid="{840C75D7-6920-4F1E-AE4F-0A23C31182D8}"/>
    <cellStyle name="style1779922145396" xfId="60" xr:uid="{71D3BA3D-D653-43FB-9BE2-A7A3E7B0470A}"/>
    <cellStyle name="style1779922145571" xfId="59" xr:uid="{A998B97E-2E47-4DD8-A03E-84EF790F1AF8}"/>
    <cellStyle name="style1779972459162" xfId="62" xr:uid="{3268E984-E123-4AC2-9D1B-1000D32806A7}"/>
    <cellStyle name="style1779975133310" xfId="63" xr:uid="{1ADBB01F-A15D-44D0-A54A-C4F557A2C43E}"/>
    <cellStyle name="Title" xfId="16" hidden="1" xr:uid="{00000000-0005-0000-0000-00004E000000}"/>
    <cellStyle name="Total" xfId="15" builtinId="25" customBuiltin="1"/>
  </cellStyles>
  <dxfs count="0"/>
  <tableStyles count="0" defaultTableStyle="TableStyleMedium9" defaultPivotStyle="PivotStyleLight16"/>
  <colors>
    <mruColors>
      <color rgb="FF0055A4"/>
      <color rgb="FF97CDFF"/>
      <color rgb="FF339966"/>
      <color rgb="FFB7DEE8"/>
      <color rgb="FFCCFFCC"/>
      <color rgb="FF99CC00"/>
      <color rgb="FF84C6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Users/elias.grullon/Downloads/Cocina%20indicadores%20de%20vivienda%202020.xlsx" TargetMode="External"/><Relationship Id="rId1" Type="http://schemas.openxmlformats.org/officeDocument/2006/relationships/externalLinkPath" Target="/Users/elias.grullon/Downloads/Cocina%20indicadores%20de%20vivienda%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1 001"/>
      <sheetName val="1 002"/>
      <sheetName val="1 003"/>
      <sheetName val="1 004"/>
      <sheetName val="1 005"/>
      <sheetName val="1 006"/>
      <sheetName val="1 007"/>
      <sheetName val="3 001"/>
      <sheetName val="deficit"/>
      <sheetName val="Hoja2"/>
      <sheetName val="Hoja3"/>
      <sheetName val="Hoja4"/>
      <sheetName val="3 005"/>
      <sheetName val="3 006"/>
      <sheetName val="3 007"/>
      <sheetName val="3 008"/>
      <sheetName val="3 009"/>
      <sheetName val="3 010"/>
      <sheetName val="3 011"/>
      <sheetName val="3 012"/>
      <sheetName val="3 013"/>
      <sheetName val="3 014"/>
      <sheetName val="3 015"/>
      <sheetName val="3 017"/>
      <sheetName val="3 018"/>
      <sheetName val="3 019"/>
      <sheetName val="3 020"/>
      <sheetName val="3 02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85">
          <cell r="R85">
            <v>0.14355510525723292</v>
          </cell>
        </row>
        <row r="89">
          <cell r="R89">
            <v>1</v>
          </cell>
        </row>
        <row r="94">
          <cell r="R94">
            <v>1</v>
          </cell>
        </row>
      </sheetData>
      <sheetData sheetId="24" refreshError="1"/>
      <sheetData sheetId="25" refreshError="1"/>
      <sheetData sheetId="26" refreshError="1"/>
      <sheetData sheetId="27" refreshError="1"/>
      <sheetData sheetId="2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49"/>
  <sheetViews>
    <sheetView tabSelected="1" zoomScaleNormal="100" workbookViewId="0">
      <selection activeCell="B7" sqref="B7"/>
    </sheetView>
  </sheetViews>
  <sheetFormatPr defaultColWidth="0" defaultRowHeight="12.75" zeroHeight="1"/>
  <cols>
    <col min="1" max="1" width="8.7109375" bestFit="1" customWidth="1"/>
    <col min="2" max="2" width="81.140625" customWidth="1"/>
    <col min="3" max="16384" width="11.42578125" hidden="1"/>
  </cols>
  <sheetData>
    <row r="1" spans="1:2" ht="22.5" customHeight="1">
      <c r="A1" s="661" t="s">
        <v>169</v>
      </c>
      <c r="B1" s="661"/>
    </row>
    <row r="2" spans="1:2" ht="22.5" customHeight="1">
      <c r="A2" s="661" t="s">
        <v>212</v>
      </c>
      <c r="B2" s="661"/>
    </row>
    <row r="3" spans="1:2">
      <c r="A3" s="19"/>
      <c r="B3" s="19"/>
    </row>
    <row r="4" spans="1:2" ht="32.25" customHeight="1">
      <c r="A4" s="662" t="s">
        <v>346</v>
      </c>
      <c r="B4" s="662"/>
    </row>
    <row r="5" spans="1:2" ht="18.75">
      <c r="A5" s="1"/>
      <c r="B5" s="1"/>
    </row>
    <row r="6" spans="1:2" ht="15.75">
      <c r="A6" s="660" t="s">
        <v>348</v>
      </c>
      <c r="B6" s="660"/>
    </row>
    <row r="7" spans="1:2" ht="15.75">
      <c r="A7" s="2"/>
      <c r="B7" s="20"/>
    </row>
    <row r="8" spans="1:2" ht="12.75" customHeight="1">
      <c r="A8" s="2"/>
      <c r="B8" s="12" t="s">
        <v>204</v>
      </c>
    </row>
    <row r="9" spans="1:2" ht="15.75">
      <c r="A9" s="9" t="s">
        <v>48</v>
      </c>
      <c r="B9" s="8" t="s">
        <v>170</v>
      </c>
    </row>
    <row r="10" spans="1:2" ht="15.75">
      <c r="A10" s="9" t="s">
        <v>171</v>
      </c>
      <c r="B10" s="8" t="s">
        <v>172</v>
      </c>
    </row>
    <row r="11" spans="1:2" ht="15.75">
      <c r="A11" s="9" t="s">
        <v>50</v>
      </c>
      <c r="B11" s="8" t="s">
        <v>49</v>
      </c>
    </row>
    <row r="12" spans="1:2" ht="15.75">
      <c r="A12" s="9" t="s">
        <v>173</v>
      </c>
      <c r="B12" s="8" t="s">
        <v>174</v>
      </c>
    </row>
    <row r="13" spans="1:2" ht="15.75">
      <c r="A13" s="21" t="s">
        <v>175</v>
      </c>
      <c r="B13" s="8" t="s">
        <v>157</v>
      </c>
    </row>
    <row r="14" spans="1:2" ht="15.75">
      <c r="A14" s="21" t="s">
        <v>176</v>
      </c>
      <c r="B14" s="8" t="s">
        <v>238</v>
      </c>
    </row>
    <row r="15" spans="1:2" ht="15.75">
      <c r="A15" s="9" t="s">
        <v>177</v>
      </c>
      <c r="B15" s="8" t="s">
        <v>178</v>
      </c>
    </row>
    <row r="16" spans="1:2" ht="15.75">
      <c r="A16" s="9"/>
      <c r="B16" s="8"/>
    </row>
    <row r="17" spans="1:2" ht="15.75">
      <c r="A17" s="9"/>
      <c r="B17" s="12" t="s">
        <v>205</v>
      </c>
    </row>
    <row r="18" spans="1:2" ht="15.75">
      <c r="A18" s="9" t="s">
        <v>179</v>
      </c>
      <c r="B18" s="8" t="s">
        <v>232</v>
      </c>
    </row>
    <row r="19" spans="1:2" ht="15.75">
      <c r="A19" s="21" t="s">
        <v>180</v>
      </c>
      <c r="B19" s="66" t="s">
        <v>235</v>
      </c>
    </row>
    <row r="20" spans="1:2" ht="15.75">
      <c r="A20" s="9" t="s">
        <v>162</v>
      </c>
      <c r="B20" s="66" t="s">
        <v>239</v>
      </c>
    </row>
    <row r="21" spans="1:2" ht="15.75">
      <c r="A21" s="9" t="s">
        <v>163</v>
      </c>
      <c r="B21" s="66" t="s">
        <v>203</v>
      </c>
    </row>
    <row r="22" spans="1:2" ht="15.75">
      <c r="A22" s="9" t="s">
        <v>164</v>
      </c>
      <c r="B22" s="66" t="s">
        <v>350</v>
      </c>
    </row>
    <row r="23" spans="1:2" ht="15.75">
      <c r="A23" s="9" t="s">
        <v>165</v>
      </c>
      <c r="B23" s="66" t="s">
        <v>207</v>
      </c>
    </row>
    <row r="24" spans="1:2" ht="15.75">
      <c r="A24" s="9"/>
      <c r="B24" s="8"/>
    </row>
    <row r="25" spans="1:2" ht="15.75">
      <c r="A25" s="9"/>
      <c r="B25" s="66" t="s">
        <v>206</v>
      </c>
    </row>
    <row r="26" spans="1:2" ht="15.75">
      <c r="A26" s="9" t="s">
        <v>181</v>
      </c>
      <c r="B26" s="66" t="s">
        <v>230</v>
      </c>
    </row>
    <row r="27" spans="1:2" ht="15.75">
      <c r="A27" s="21" t="s">
        <v>456</v>
      </c>
      <c r="B27" s="66" t="s">
        <v>455</v>
      </c>
    </row>
    <row r="28" spans="1:2" ht="15.75">
      <c r="A28" s="9" t="s">
        <v>454</v>
      </c>
      <c r="B28" s="66" t="s">
        <v>453</v>
      </c>
    </row>
    <row r="29" spans="1:2" ht="15.75">
      <c r="A29" s="9" t="s">
        <v>452</v>
      </c>
      <c r="B29" s="66" t="s">
        <v>451</v>
      </c>
    </row>
    <row r="30" spans="1:2" ht="15.75">
      <c r="A30" s="9" t="s">
        <v>182</v>
      </c>
      <c r="B30" s="66" t="s">
        <v>236</v>
      </c>
    </row>
    <row r="31" spans="1:2" ht="15.75">
      <c r="A31" s="9" t="s">
        <v>183</v>
      </c>
      <c r="B31" s="66" t="s">
        <v>237</v>
      </c>
    </row>
    <row r="32" spans="1:2" ht="15.75">
      <c r="A32" s="9" t="s">
        <v>184</v>
      </c>
      <c r="B32" s="66" t="s">
        <v>351</v>
      </c>
    </row>
    <row r="33" spans="1:2" ht="15.75">
      <c r="A33" s="9" t="s">
        <v>185</v>
      </c>
      <c r="B33" s="66" t="s">
        <v>211</v>
      </c>
    </row>
    <row r="34" spans="1:2" ht="15.75">
      <c r="A34" s="9" t="s">
        <v>201</v>
      </c>
      <c r="B34" s="66" t="s">
        <v>186</v>
      </c>
    </row>
    <row r="35" spans="1:2" ht="15.75">
      <c r="A35" s="9" t="s">
        <v>187</v>
      </c>
      <c r="B35" s="66" t="s">
        <v>188</v>
      </c>
    </row>
    <row r="36" spans="1:2" ht="15.75">
      <c r="A36" s="9" t="s">
        <v>189</v>
      </c>
      <c r="B36" s="66" t="s">
        <v>190</v>
      </c>
    </row>
    <row r="37" spans="1:2" ht="15.75">
      <c r="A37" s="9" t="s">
        <v>191</v>
      </c>
      <c r="B37" s="66" t="s">
        <v>192</v>
      </c>
    </row>
    <row r="38" spans="1:2" ht="15.75">
      <c r="A38" s="9" t="s">
        <v>193</v>
      </c>
      <c r="B38" s="66" t="s">
        <v>208</v>
      </c>
    </row>
    <row r="39" spans="1:2" ht="15.75">
      <c r="A39" s="21" t="s">
        <v>154</v>
      </c>
      <c r="B39" s="66" t="s">
        <v>209</v>
      </c>
    </row>
    <row r="40" spans="1:2" ht="15.75">
      <c r="A40" s="21" t="s">
        <v>90</v>
      </c>
      <c r="B40" s="66" t="s">
        <v>210</v>
      </c>
    </row>
    <row r="41" spans="1:2" ht="15.75">
      <c r="A41" s="9" t="s">
        <v>155</v>
      </c>
      <c r="B41" s="66" t="s">
        <v>231</v>
      </c>
    </row>
    <row r="42" spans="1:2" ht="15.75">
      <c r="A42" s="9" t="s">
        <v>194</v>
      </c>
      <c r="B42" s="66" t="s">
        <v>195</v>
      </c>
    </row>
    <row r="43" spans="1:2" ht="15.75">
      <c r="A43" s="21" t="s">
        <v>343</v>
      </c>
      <c r="B43" s="66" t="s">
        <v>447</v>
      </c>
    </row>
    <row r="44" spans="1:2" ht="15.75">
      <c r="A44" s="9" t="s">
        <v>196</v>
      </c>
      <c r="B44" s="66" t="s">
        <v>240</v>
      </c>
    </row>
    <row r="45" spans="1:2" ht="15.75">
      <c r="A45" s="9" t="s">
        <v>156</v>
      </c>
      <c r="B45" s="66" t="s">
        <v>241</v>
      </c>
    </row>
    <row r="46" spans="1:2" ht="15.75">
      <c r="A46" s="9" t="s">
        <v>197</v>
      </c>
      <c r="B46" s="66" t="s">
        <v>242</v>
      </c>
    </row>
    <row r="47" spans="1:2" ht="15.75">
      <c r="A47" s="21" t="s">
        <v>198</v>
      </c>
      <c r="B47" s="66" t="s">
        <v>245</v>
      </c>
    </row>
    <row r="48" spans="1:2" ht="15.75">
      <c r="A48" s="21" t="s">
        <v>199</v>
      </c>
      <c r="B48" s="66" t="s">
        <v>243</v>
      </c>
    </row>
    <row r="49" spans="1:2" ht="15.75">
      <c r="A49" s="21" t="s">
        <v>200</v>
      </c>
      <c r="B49" s="8" t="s">
        <v>244</v>
      </c>
    </row>
  </sheetData>
  <sheetProtection formatCells="0" formatColumns="0" formatRows="0" insertColumns="0" insertRows="0" insertHyperlinks="0" deleteColumns="0" deleteRows="0" sort="0" autoFilter="0" pivotTables="0"/>
  <mergeCells count="4">
    <mergeCell ref="A6:B6"/>
    <mergeCell ref="A1:B1"/>
    <mergeCell ref="A2:B2"/>
    <mergeCell ref="A4:B4"/>
  </mergeCells>
  <phoneticPr fontId="9" type="noConversion"/>
  <hyperlinks>
    <hyperlink ref="A9" location="'07 1 001'!A1" display="07 1 001" xr:uid="{00000000-0004-0000-0000-000000000000}"/>
    <hyperlink ref="A10" location="'07 1 002'!A1" display="07 1 002" xr:uid="{00000000-0004-0000-0000-000001000000}"/>
    <hyperlink ref="A11" location="'07 1 003'!A1" display="07 1 003" xr:uid="{00000000-0004-0000-0000-000002000000}"/>
    <hyperlink ref="A12" location="'07 1 004'!A1" display="07 1 004" xr:uid="{00000000-0004-0000-0000-000003000000}"/>
    <hyperlink ref="A15" location="'07 1 007'!A1" display="07 1 007" xr:uid="{00000000-0004-0000-0000-000004000000}"/>
    <hyperlink ref="A18" location="'07 2 001'!A1" display="07 2 001" xr:uid="{00000000-0004-0000-0000-000008000000}"/>
    <hyperlink ref="A20" location="'07 2 003'!A1" display="07 2 003" xr:uid="{00000000-0004-0000-0000-000009000000}"/>
    <hyperlink ref="A21" location="'07 2 004'!A1" display="07 2 004" xr:uid="{00000000-0004-0000-0000-00000A000000}"/>
    <hyperlink ref="A22" location="'07 2 005'!A1" display="07 2 005" xr:uid="{00000000-0004-0000-0000-00000B000000}"/>
    <hyperlink ref="A23" location="'07 2 006'!A1" display="07 2 006" xr:uid="{00000000-0004-0000-0000-00000C000000}"/>
    <hyperlink ref="A37" location="'07 3 012'!A1" display="07 3 012" xr:uid="{00000000-0004-0000-0000-00000D000000}"/>
    <hyperlink ref="A38" location="'07 3 013'!A1" display="07 3 013" xr:uid="{00000000-0004-0000-0000-00000E000000}"/>
    <hyperlink ref="A41" location="'07 3 017'!A1" display="07 3 017" xr:uid="{00000000-0004-0000-0000-000010000000}"/>
    <hyperlink ref="A42" location="'07 3 018'!A1" display="07 3 018" xr:uid="{00000000-0004-0000-0000-000011000000}"/>
    <hyperlink ref="A44" location="'07 3 020'!A1" display="07 3 020" xr:uid="{00000000-0004-0000-0000-000012000000}"/>
    <hyperlink ref="A45" location="'07 3 021'!A1" display="07 3 021" xr:uid="{00000000-0004-0000-0000-000013000000}"/>
    <hyperlink ref="A46" location="'07 3 023'!A1" display="07 3 023" xr:uid="{00000000-0004-0000-0000-000015000000}"/>
    <hyperlink ref="A36" location="'07 3 011'!A1" display="07 3 011" xr:uid="{00000000-0004-0000-0000-000016000000}"/>
    <hyperlink ref="A35" location="'07 3 010'!A1" display="07 3 010" xr:uid="{00000000-0004-0000-0000-000017000000}"/>
    <hyperlink ref="A34" location="'07 3 009'!A1" display=" 07 3 009" xr:uid="{00000000-0004-0000-0000-000018000000}"/>
    <hyperlink ref="A26" location="'07 3 001'!A1" display="07 3 001" xr:uid="{00000000-0004-0000-0000-000019000000}"/>
    <hyperlink ref="A30" location="'07 3 005'!A1" display="07 3 005" xr:uid="{00000000-0004-0000-0000-00001D000000}"/>
    <hyperlink ref="A31" location="'07 3 006'!A1" display="07 3 006" xr:uid="{00000000-0004-0000-0000-00001E000000}"/>
    <hyperlink ref="A32" location="'07 3 007'!A1" display="07 3 007" xr:uid="{00000000-0004-0000-0000-00001F000000}"/>
    <hyperlink ref="A33" location="'07 3 008'!A1" display="07 3 008" xr:uid="{00000000-0004-0000-0000-000020000000}"/>
    <hyperlink ref="A13" location="'07 1 005 '!A1" display="07 1 005" xr:uid="{00000000-0004-0000-0000-000021000000}"/>
    <hyperlink ref="A14" location="'07 1 006'!A1" display="07 1 006" xr:uid="{00000000-0004-0000-0000-000022000000}"/>
    <hyperlink ref="A19" location="'07 2 002'!A1" display="07 2 002" xr:uid="{00000000-0004-0000-0000-000023000000}"/>
    <hyperlink ref="A39" location="'07 3 014'!A1" display="07 3 014" xr:uid="{00000000-0004-0000-0000-000024000000}"/>
    <hyperlink ref="A40" location="'07 3 015'!A1" display="07 3 015" xr:uid="{00000000-0004-0000-0000-000025000000}"/>
    <hyperlink ref="A47" location="'07 3 024'!A1" display="07 3 024" xr:uid="{00000000-0004-0000-0000-000026000000}"/>
    <hyperlink ref="A48" location="'07 3 025'!A1" display="07 3 025" xr:uid="{00000000-0004-0000-0000-000027000000}"/>
    <hyperlink ref="A49" location="'07 3 026'!A1" display="07 3 026" xr:uid="{00000000-0004-0000-0000-000028000000}"/>
    <hyperlink ref="A43" location="'07 3 019a'!A1" display="07 3 019a" xr:uid="{00000000-0004-0000-0000-000029000000}"/>
    <hyperlink ref="A27" location="'07 3 002'!A1" display="07 3 002     " xr:uid="{2E42E053-CD99-4CA7-8762-8A07D7A08C39}"/>
    <hyperlink ref="A28" location="'07 3 003'!A1" display="07 3 003     " xr:uid="{C7741A62-EB1E-4AC7-B6B0-C87CEDEFFB6A}"/>
    <hyperlink ref="A29" location="'07 3 004'!A1" display="07 3 004    " xr:uid="{51A2DEAD-8D23-4B2B-8209-A26AF7CCA26D}"/>
  </hyperlinks>
  <printOptions horizontalCentered="1"/>
  <pageMargins left="0.74803149606299213" right="0.43307086614173229" top="0.98425196850393704" bottom="0.98425196850393704" header="0" footer="0.59055118110236227"/>
  <pageSetup orientation="portrait" r:id="rId1"/>
  <headerFooter alignWithMargins="0">
    <oddFooter>&amp;R&amp;P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030A0"/>
  </sheetPr>
  <dimension ref="A1:XFD40"/>
  <sheetViews>
    <sheetView zoomScaleNormal="100" workbookViewId="0">
      <selection activeCell="B5" sqref="B5:AI6"/>
    </sheetView>
  </sheetViews>
  <sheetFormatPr defaultColWidth="0" defaultRowHeight="12.75" zeroHeight="1"/>
  <cols>
    <col min="1" max="1" width="21.5703125" customWidth="1"/>
    <col min="2" max="14" width="12.28515625" customWidth="1"/>
    <col min="15" max="28" width="12.28515625" style="69" customWidth="1"/>
    <col min="29" max="34" width="12.28515625" style="70" customWidth="1"/>
    <col min="35" max="37" width="11.42578125" style="70" customWidth="1"/>
    <col min="38" max="16383" width="11.42578125" style="70" hidden="1"/>
    <col min="16384" max="16384" width="12.28515625" style="70" hidden="1"/>
  </cols>
  <sheetData>
    <row r="1" spans="1:37 16384:16384" s="87" customFormat="1" ht="18">
      <c r="A1" s="682" t="s">
        <v>159</v>
      </c>
      <c r="B1" s="682"/>
      <c r="C1" s="682"/>
      <c r="D1" s="682"/>
      <c r="E1" s="682"/>
      <c r="F1" s="682"/>
      <c r="G1" s="682"/>
      <c r="H1" s="682"/>
      <c r="I1" s="682"/>
      <c r="J1" s="682"/>
      <c r="K1" s="682"/>
      <c r="L1" s="682"/>
      <c r="M1" s="682"/>
      <c r="N1" s="682"/>
      <c r="O1" s="682"/>
      <c r="P1" s="682"/>
      <c r="Q1" s="682"/>
      <c r="R1" s="682"/>
      <c r="S1" s="682"/>
      <c r="T1" s="682"/>
      <c r="U1" s="682"/>
      <c r="V1" s="682"/>
      <c r="W1" s="682"/>
      <c r="X1" s="682"/>
      <c r="Y1" s="682"/>
      <c r="Z1" s="682"/>
      <c r="AA1" s="682"/>
      <c r="AB1" s="682"/>
      <c r="AC1" s="682"/>
      <c r="AD1" s="682"/>
      <c r="AE1" s="682"/>
      <c r="AF1" s="682"/>
      <c r="AG1" s="682"/>
      <c r="AH1" s="682"/>
      <c r="AI1" s="682"/>
      <c r="AJ1" s="682"/>
      <c r="AK1" s="682"/>
    </row>
    <row r="2" spans="1:37 16384:16384" s="29" customFormat="1" ht="13.5" customHeight="1">
      <c r="A2" s="663"/>
      <c r="B2" s="663"/>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c r="AF2" s="663"/>
      <c r="AG2" s="663"/>
      <c r="AH2" s="663"/>
      <c r="AI2" s="663"/>
      <c r="AJ2" s="663"/>
      <c r="AK2" s="663"/>
    </row>
    <row r="3" spans="1:37 16384:16384" s="83" customFormat="1" ht="15">
      <c r="A3" s="683" t="s">
        <v>347</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683"/>
      <c r="AJ3" s="683"/>
      <c r="AK3" s="683"/>
    </row>
    <row r="4" spans="1:37 16384:16384" s="83" customFormat="1" ht="15">
      <c r="A4" s="683" t="s">
        <v>432</v>
      </c>
      <c r="B4" s="683"/>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c r="AF4" s="683"/>
      <c r="AG4" s="683"/>
      <c r="AH4" s="683"/>
      <c r="AI4" s="683"/>
      <c r="AJ4" s="683"/>
      <c r="AK4" s="683"/>
    </row>
    <row r="5" spans="1:37 16384:16384" s="244" customFormat="1" ht="16.5" customHeight="1">
      <c r="A5" s="190" t="s">
        <v>202</v>
      </c>
      <c r="B5" s="680" t="s">
        <v>344</v>
      </c>
      <c r="C5" s="680"/>
      <c r="D5" s="680"/>
      <c r="E5" s="680"/>
      <c r="F5" s="680"/>
      <c r="G5" s="680"/>
      <c r="H5" s="680"/>
      <c r="I5" s="680"/>
      <c r="J5" s="680"/>
      <c r="K5" s="680"/>
      <c r="L5" s="680"/>
      <c r="M5" s="680"/>
      <c r="N5" s="680"/>
      <c r="O5" s="680"/>
      <c r="P5" s="680"/>
      <c r="Q5" s="680"/>
      <c r="R5" s="680"/>
      <c r="S5" s="680"/>
      <c r="T5" s="680"/>
      <c r="U5" s="680"/>
      <c r="V5" s="680"/>
      <c r="W5" s="680"/>
      <c r="X5" s="680"/>
      <c r="Y5" s="680"/>
      <c r="Z5" s="680"/>
      <c r="AA5" s="680"/>
      <c r="AB5" s="680"/>
      <c r="AC5" s="680"/>
      <c r="AD5" s="680"/>
      <c r="AE5" s="680"/>
      <c r="AF5" s="680"/>
      <c r="AG5" s="680"/>
      <c r="AH5" s="680"/>
      <c r="AI5" s="680"/>
      <c r="AJ5" s="680"/>
      <c r="AK5" s="680"/>
    </row>
    <row r="6" spans="1:37 16384:16384" s="244" customFormat="1" ht="16.5" thickBot="1">
      <c r="A6" s="190"/>
      <c r="B6" s="681"/>
      <c r="C6" s="681"/>
      <c r="D6" s="681"/>
      <c r="E6" s="681"/>
      <c r="F6" s="681"/>
      <c r="G6" s="681"/>
      <c r="H6" s="681"/>
      <c r="I6" s="681"/>
      <c r="J6" s="681"/>
      <c r="K6" s="681"/>
      <c r="L6" s="681"/>
      <c r="M6" s="681"/>
      <c r="N6" s="681"/>
      <c r="O6" s="681"/>
      <c r="P6" s="681"/>
      <c r="Q6" s="681"/>
      <c r="R6" s="681"/>
      <c r="S6" s="681"/>
      <c r="T6" s="681"/>
      <c r="U6" s="681"/>
      <c r="V6" s="681"/>
      <c r="W6" s="681"/>
      <c r="X6" s="681"/>
      <c r="Y6" s="681"/>
      <c r="Z6" s="681"/>
      <c r="AA6" s="681"/>
      <c r="AB6" s="681"/>
      <c r="AC6" s="681"/>
      <c r="AD6" s="681"/>
      <c r="AE6" s="681"/>
      <c r="AF6" s="681"/>
      <c r="AG6" s="681"/>
      <c r="AH6" s="681"/>
      <c r="AI6" s="681"/>
      <c r="AJ6" s="681"/>
      <c r="AK6" s="681"/>
    </row>
    <row r="7" spans="1:37 16384:16384" customFormat="1" ht="13.5" thickTop="1">
      <c r="A7" s="245" t="s">
        <v>22</v>
      </c>
      <c r="B7" s="246">
        <v>1990</v>
      </c>
      <c r="C7" s="247">
        <v>1991</v>
      </c>
      <c r="D7" s="246">
        <v>1992</v>
      </c>
      <c r="E7" s="247">
        <v>1993</v>
      </c>
      <c r="F7" s="246">
        <v>1994</v>
      </c>
      <c r="G7" s="247">
        <v>1995</v>
      </c>
      <c r="H7" s="246">
        <v>1996</v>
      </c>
      <c r="I7" s="247">
        <v>1997</v>
      </c>
      <c r="J7" s="246">
        <v>1998</v>
      </c>
      <c r="K7" s="247">
        <v>1999</v>
      </c>
      <c r="L7" s="246">
        <v>2000</v>
      </c>
      <c r="M7" s="247">
        <v>2001</v>
      </c>
      <c r="N7" s="246">
        <v>2002</v>
      </c>
      <c r="O7" s="247">
        <v>2003</v>
      </c>
      <c r="P7" s="246">
        <v>2004</v>
      </c>
      <c r="Q7" s="247">
        <v>2005</v>
      </c>
      <c r="R7" s="246">
        <v>2006</v>
      </c>
      <c r="S7" s="248">
        <v>2007</v>
      </c>
      <c r="T7" s="246">
        <v>2008</v>
      </c>
      <c r="U7" s="247">
        <v>2009</v>
      </c>
      <c r="V7" s="246">
        <v>2010</v>
      </c>
      <c r="W7" s="247">
        <v>2011</v>
      </c>
      <c r="X7" s="246">
        <v>2012</v>
      </c>
      <c r="Y7" s="248">
        <v>2013</v>
      </c>
      <c r="Z7" s="246">
        <v>2014</v>
      </c>
      <c r="AA7" s="247">
        <v>2015</v>
      </c>
      <c r="AB7" s="246">
        <v>2016</v>
      </c>
      <c r="AC7" s="247">
        <v>2017</v>
      </c>
      <c r="AD7" s="246">
        <v>2018</v>
      </c>
      <c r="AE7" s="247">
        <v>2019</v>
      </c>
      <c r="AF7" s="246">
        <v>2020</v>
      </c>
      <c r="AG7" s="247">
        <v>2021</v>
      </c>
      <c r="AH7" s="246">
        <v>2022</v>
      </c>
      <c r="AI7" s="247">
        <v>2023</v>
      </c>
      <c r="AJ7" s="246">
        <v>2024</v>
      </c>
      <c r="AK7" s="247">
        <v>2025</v>
      </c>
      <c r="XFD7" s="70"/>
    </row>
    <row r="8" spans="1:37 16384:16384" customFormat="1" ht="12" customHeight="1">
      <c r="A8" s="249" t="s">
        <v>0</v>
      </c>
      <c r="B8" s="250">
        <v>8989923</v>
      </c>
      <c r="C8" s="251">
        <v>32904936</v>
      </c>
      <c r="D8" s="250">
        <v>20610782</v>
      </c>
      <c r="E8" s="251">
        <v>48415280</v>
      </c>
      <c r="F8" s="250">
        <v>26267048</v>
      </c>
      <c r="G8" s="251">
        <v>24021941</v>
      </c>
      <c r="H8" s="250">
        <v>57483195</v>
      </c>
      <c r="I8" s="251">
        <v>206187439</v>
      </c>
      <c r="J8" s="250">
        <v>200452814</v>
      </c>
      <c r="K8" s="251">
        <v>124113546</v>
      </c>
      <c r="L8" s="250">
        <v>379206009</v>
      </c>
      <c r="M8" s="251">
        <v>243265818</v>
      </c>
      <c r="N8" s="250">
        <v>729178922</v>
      </c>
      <c r="O8" s="251">
        <v>433257766</v>
      </c>
      <c r="P8" s="250">
        <v>542188718</v>
      </c>
      <c r="Q8" s="251">
        <v>1126217847</v>
      </c>
      <c r="R8" s="250">
        <v>1167796281</v>
      </c>
      <c r="S8" s="251">
        <v>659922408</v>
      </c>
      <c r="T8" s="250">
        <v>461266830</v>
      </c>
      <c r="U8" s="251">
        <v>209474737</v>
      </c>
      <c r="V8" s="250">
        <v>207411803</v>
      </c>
      <c r="W8" s="251" t="s">
        <v>281</v>
      </c>
      <c r="X8" s="250">
        <v>969775421</v>
      </c>
      <c r="Y8" s="251">
        <f>SUM(Y10+0)</f>
        <v>84974318</v>
      </c>
      <c r="Z8" s="250">
        <f>+Z10</f>
        <v>458207592.10000002</v>
      </c>
      <c r="AA8" s="251">
        <v>1006759274</v>
      </c>
      <c r="AB8" s="250">
        <v>437709562.81999999</v>
      </c>
      <c r="AC8" s="252">
        <v>684764287</v>
      </c>
      <c r="AD8" s="250">
        <v>308087689.14999998</v>
      </c>
      <c r="AE8" s="253">
        <v>220095241</v>
      </c>
      <c r="AF8" s="250">
        <v>1376475928</v>
      </c>
      <c r="AG8" s="253">
        <v>162502622</v>
      </c>
      <c r="AH8" s="250">
        <v>3727924213</v>
      </c>
      <c r="AI8" s="252">
        <v>3240490727</v>
      </c>
      <c r="AJ8" s="250">
        <v>2062513392</v>
      </c>
      <c r="AK8" s="252">
        <v>645149121.38999999</v>
      </c>
      <c r="XFD8" s="70"/>
    </row>
    <row r="9" spans="1:37 16384:16384" customFormat="1" ht="12" customHeight="1">
      <c r="A9" s="254" t="s">
        <v>248</v>
      </c>
      <c r="B9" s="255" t="s">
        <v>266</v>
      </c>
      <c r="C9" s="254"/>
      <c r="D9" s="255"/>
      <c r="E9" s="254"/>
      <c r="F9" s="255"/>
      <c r="G9" s="254"/>
      <c r="H9" s="255"/>
      <c r="I9" s="254"/>
      <c r="J9" s="255"/>
      <c r="K9" s="254"/>
      <c r="L9" s="255"/>
      <c r="M9" s="256"/>
      <c r="N9" s="255"/>
      <c r="O9" s="254"/>
      <c r="P9" s="255"/>
      <c r="Q9" s="254"/>
      <c r="R9" s="255"/>
      <c r="S9" s="255"/>
      <c r="T9" s="255" t="s">
        <v>266</v>
      </c>
      <c r="U9" s="254"/>
      <c r="V9" s="255"/>
      <c r="W9" s="254"/>
      <c r="X9" s="255"/>
      <c r="Y9" s="255"/>
      <c r="Z9" s="255"/>
      <c r="AA9" s="254"/>
      <c r="AB9" s="255"/>
      <c r="AC9" s="257"/>
      <c r="AD9" s="255"/>
      <c r="AE9" s="257"/>
      <c r="AF9" s="255"/>
      <c r="AG9" s="257"/>
      <c r="AH9" s="255"/>
      <c r="AI9" s="257"/>
      <c r="AJ9" s="255"/>
      <c r="AK9" s="257"/>
      <c r="XFD9" s="70"/>
    </row>
    <row r="10" spans="1:37 16384:16384" customFormat="1" ht="12" customHeight="1">
      <c r="A10" s="258" t="s">
        <v>249</v>
      </c>
      <c r="B10" s="259">
        <v>1463804</v>
      </c>
      <c r="C10" s="260">
        <v>5853410</v>
      </c>
      <c r="D10" s="259">
        <v>10526184</v>
      </c>
      <c r="E10" s="260">
        <v>1692173</v>
      </c>
      <c r="F10" s="259">
        <v>2975195</v>
      </c>
      <c r="G10" s="260">
        <v>2826141</v>
      </c>
      <c r="H10" s="259">
        <v>3060250</v>
      </c>
      <c r="I10" s="260">
        <v>47311424</v>
      </c>
      <c r="J10" s="259">
        <v>91608463</v>
      </c>
      <c r="K10" s="260">
        <v>41756121</v>
      </c>
      <c r="L10" s="259">
        <v>81337662</v>
      </c>
      <c r="M10" s="260">
        <v>61854452</v>
      </c>
      <c r="N10" s="259">
        <v>170961120</v>
      </c>
      <c r="O10" s="260">
        <v>236975491</v>
      </c>
      <c r="P10" s="259">
        <v>268697478</v>
      </c>
      <c r="Q10" s="260">
        <v>742655230</v>
      </c>
      <c r="R10" s="259">
        <v>457190303</v>
      </c>
      <c r="S10" s="260">
        <v>388506082</v>
      </c>
      <c r="T10" s="259">
        <v>205160369</v>
      </c>
      <c r="U10" s="260">
        <v>101766507</v>
      </c>
      <c r="V10" s="259">
        <v>207411803</v>
      </c>
      <c r="W10" s="260" t="s">
        <v>281</v>
      </c>
      <c r="X10" s="259">
        <v>969775421</v>
      </c>
      <c r="Y10" s="260">
        <v>84974318</v>
      </c>
      <c r="Z10" s="259">
        <f>+Z14</f>
        <v>458207592.10000002</v>
      </c>
      <c r="AA10" s="260">
        <v>1006759274</v>
      </c>
      <c r="AB10" s="259">
        <v>437709562.81999999</v>
      </c>
      <c r="AC10" s="260">
        <v>684764287.2700001</v>
      </c>
      <c r="AD10" s="261">
        <v>308087689.14999998</v>
      </c>
      <c r="AE10" s="260">
        <v>220095241</v>
      </c>
      <c r="AF10" s="261">
        <v>1376475928</v>
      </c>
      <c r="AG10" s="260">
        <v>162502622</v>
      </c>
      <c r="AH10" s="261">
        <v>3727924213</v>
      </c>
      <c r="AI10" s="260">
        <v>3240490727</v>
      </c>
      <c r="AJ10" s="261">
        <v>2062513392</v>
      </c>
      <c r="AK10" s="260">
        <v>645149121.38999999</v>
      </c>
      <c r="XFD10" s="70"/>
    </row>
    <row r="11" spans="1:37 16384:16384" customFormat="1" ht="12" customHeight="1">
      <c r="A11" s="258" t="s">
        <v>250</v>
      </c>
      <c r="B11" s="259">
        <v>7526119</v>
      </c>
      <c r="C11" s="260">
        <v>27051526</v>
      </c>
      <c r="D11" s="259">
        <v>10084598</v>
      </c>
      <c r="E11" s="260">
        <v>46723107</v>
      </c>
      <c r="F11" s="259">
        <v>23291853</v>
      </c>
      <c r="G11" s="260">
        <v>21195800</v>
      </c>
      <c r="H11" s="259">
        <v>54422945</v>
      </c>
      <c r="I11" s="260">
        <v>158876015</v>
      </c>
      <c r="J11" s="259">
        <v>108844351</v>
      </c>
      <c r="K11" s="260">
        <v>82357425</v>
      </c>
      <c r="L11" s="259">
        <v>209754001</v>
      </c>
      <c r="M11" s="260">
        <v>181411366</v>
      </c>
      <c r="N11" s="259">
        <v>558217802</v>
      </c>
      <c r="O11" s="260">
        <v>196282275</v>
      </c>
      <c r="P11" s="259">
        <v>273491240</v>
      </c>
      <c r="Q11" s="260">
        <v>383562617</v>
      </c>
      <c r="R11" s="259">
        <v>513808384</v>
      </c>
      <c r="S11" s="262">
        <v>69225025</v>
      </c>
      <c r="T11" s="263">
        <v>0</v>
      </c>
      <c r="U11" s="264">
        <v>0</v>
      </c>
      <c r="V11" s="263">
        <v>0</v>
      </c>
      <c r="W11" s="264">
        <v>0</v>
      </c>
      <c r="X11" s="263">
        <v>0</v>
      </c>
      <c r="Y11" s="265">
        <v>0</v>
      </c>
      <c r="Z11" s="263">
        <v>0</v>
      </c>
      <c r="AA11" s="264">
        <v>0</v>
      </c>
      <c r="AB11" s="263">
        <v>0</v>
      </c>
      <c r="AC11" s="264">
        <v>0</v>
      </c>
      <c r="AD11" s="261" t="s">
        <v>291</v>
      </c>
      <c r="AE11" s="266" t="s">
        <v>291</v>
      </c>
      <c r="AF11" s="261" t="s">
        <v>291</v>
      </c>
      <c r="AG11" s="266" t="s">
        <v>291</v>
      </c>
      <c r="AH11" s="261" t="s">
        <v>291</v>
      </c>
      <c r="AI11" s="266" t="s">
        <v>291</v>
      </c>
      <c r="AJ11" s="261" t="s">
        <v>291</v>
      </c>
      <c r="AK11" s="266" t="s">
        <v>291</v>
      </c>
      <c r="XFD11" s="70"/>
    </row>
    <row r="12" spans="1:37 16384:16384" customFormat="1" ht="12" customHeight="1">
      <c r="A12" s="258" t="s">
        <v>251</v>
      </c>
      <c r="B12" s="263">
        <v>0</v>
      </c>
      <c r="C12" s="267">
        <v>0</v>
      </c>
      <c r="D12" s="263">
        <v>0</v>
      </c>
      <c r="E12" s="267">
        <v>0</v>
      </c>
      <c r="F12" s="263">
        <v>0</v>
      </c>
      <c r="G12" s="267">
        <v>0</v>
      </c>
      <c r="H12" s="263">
        <v>0</v>
      </c>
      <c r="I12" s="267">
        <v>0</v>
      </c>
      <c r="J12" s="263">
        <v>0</v>
      </c>
      <c r="K12" s="267">
        <v>0</v>
      </c>
      <c r="L12" s="263">
        <f>SUM(L38:L38)</f>
        <v>88114346</v>
      </c>
      <c r="M12" s="264">
        <v>0</v>
      </c>
      <c r="N12" s="263">
        <v>0</v>
      </c>
      <c r="O12" s="267">
        <v>0</v>
      </c>
      <c r="P12" s="263">
        <v>0</v>
      </c>
      <c r="Q12" s="267">
        <v>0</v>
      </c>
      <c r="R12" s="263">
        <f>SUM(R38:R38)</f>
        <v>196797594</v>
      </c>
      <c r="S12" s="260">
        <f>SUM(S38:S38)</f>
        <v>202191301</v>
      </c>
      <c r="T12" s="268">
        <v>256106461</v>
      </c>
      <c r="U12" s="269">
        <v>107708230</v>
      </c>
      <c r="V12" s="263">
        <v>0</v>
      </c>
      <c r="W12" s="267">
        <v>0</v>
      </c>
      <c r="X12" s="263">
        <v>0</v>
      </c>
      <c r="Y12" s="264">
        <v>0</v>
      </c>
      <c r="Z12" s="263">
        <v>0</v>
      </c>
      <c r="AA12" s="267">
        <v>0</v>
      </c>
      <c r="AB12" s="263">
        <v>0</v>
      </c>
      <c r="AC12" s="264">
        <v>0</v>
      </c>
      <c r="AD12" s="261" t="s">
        <v>291</v>
      </c>
      <c r="AE12" s="266" t="s">
        <v>291</v>
      </c>
      <c r="AF12" s="261" t="s">
        <v>291</v>
      </c>
      <c r="AG12" s="266" t="s">
        <v>291</v>
      </c>
      <c r="AH12" s="261" t="s">
        <v>291</v>
      </c>
      <c r="AI12" s="266" t="s">
        <v>291</v>
      </c>
      <c r="AJ12" s="261" t="s">
        <v>291</v>
      </c>
      <c r="AK12" s="266" t="s">
        <v>291</v>
      </c>
      <c r="XFD12" s="70"/>
    </row>
    <row r="13" spans="1:37 16384:16384" customFormat="1" ht="12" customHeight="1">
      <c r="A13" s="254" t="s">
        <v>249</v>
      </c>
      <c r="B13" s="255"/>
      <c r="C13" s="254"/>
      <c r="D13" s="255"/>
      <c r="E13" s="254"/>
      <c r="F13" s="255"/>
      <c r="G13" s="254"/>
      <c r="H13" s="255"/>
      <c r="I13" s="254"/>
      <c r="J13" s="255"/>
      <c r="K13" s="254"/>
      <c r="L13" s="255"/>
      <c r="M13" s="256"/>
      <c r="N13" s="255"/>
      <c r="O13" s="254"/>
      <c r="P13" s="255"/>
      <c r="Q13" s="254"/>
      <c r="R13" s="255"/>
      <c r="S13" s="255"/>
      <c r="T13" s="255" t="s">
        <v>266</v>
      </c>
      <c r="U13" s="254"/>
      <c r="V13" s="255"/>
      <c r="W13" s="254" t="s">
        <v>266</v>
      </c>
      <c r="X13" s="255"/>
      <c r="Y13" s="255" t="s">
        <v>266</v>
      </c>
      <c r="Z13" s="255"/>
      <c r="AA13" s="254"/>
      <c r="AB13" s="255"/>
      <c r="AC13" s="257"/>
      <c r="AD13" s="255"/>
      <c r="AE13" s="257"/>
      <c r="AF13" s="255"/>
      <c r="AG13" s="257"/>
      <c r="AH13" s="255"/>
      <c r="AI13" s="257"/>
      <c r="AJ13" s="255"/>
      <c r="AK13" s="257"/>
      <c r="XFD13" s="70"/>
    </row>
    <row r="14" spans="1:37 16384:16384" customFormat="1" ht="12" customHeight="1">
      <c r="A14" s="270" t="s">
        <v>9</v>
      </c>
      <c r="B14" s="271">
        <v>1463804</v>
      </c>
      <c r="C14" s="272">
        <v>5853410</v>
      </c>
      <c r="D14" s="271">
        <v>10526184</v>
      </c>
      <c r="E14" s="272">
        <v>1692173</v>
      </c>
      <c r="F14" s="271">
        <v>2975195</v>
      </c>
      <c r="G14" s="272">
        <v>2826141</v>
      </c>
      <c r="H14" s="271">
        <v>3060250</v>
      </c>
      <c r="I14" s="272">
        <v>47311424</v>
      </c>
      <c r="J14" s="271">
        <v>91608463</v>
      </c>
      <c r="K14" s="272">
        <v>41756121</v>
      </c>
      <c r="L14" s="271">
        <v>81337662</v>
      </c>
      <c r="M14" s="272">
        <v>61854452</v>
      </c>
      <c r="N14" s="271">
        <v>170961120</v>
      </c>
      <c r="O14" s="272">
        <v>236975491</v>
      </c>
      <c r="P14" s="271">
        <v>268697478</v>
      </c>
      <c r="Q14" s="272">
        <v>742655230</v>
      </c>
      <c r="R14" s="271">
        <v>457190303</v>
      </c>
      <c r="S14" s="272">
        <v>388506082</v>
      </c>
      <c r="T14" s="271">
        <v>205160369</v>
      </c>
      <c r="U14" s="272">
        <v>101766507</v>
      </c>
      <c r="V14" s="271">
        <v>207411803</v>
      </c>
      <c r="W14" s="272">
        <f>SUM(W15:W24)</f>
        <v>1101198829</v>
      </c>
      <c r="X14" s="271">
        <v>969775421</v>
      </c>
      <c r="Y14" s="272">
        <f>SUM(Y15:Y24)</f>
        <v>84974318</v>
      </c>
      <c r="Z14" s="271">
        <f>SUM(Z15:Z24)</f>
        <v>458207592.10000002</v>
      </c>
      <c r="AA14" s="272">
        <f>SUM(AA15:AA24)</f>
        <v>1006759273.5500001</v>
      </c>
      <c r="AB14" s="271">
        <f>SUM(AB15:AB24)</f>
        <v>437709562.81999993</v>
      </c>
      <c r="AC14" s="272">
        <v>684764287.2700001</v>
      </c>
      <c r="AD14" s="261" t="s">
        <v>291</v>
      </c>
      <c r="AE14" s="266" t="s">
        <v>291</v>
      </c>
      <c r="AF14" s="261" t="s">
        <v>291</v>
      </c>
      <c r="AG14" s="266" t="s">
        <v>291</v>
      </c>
      <c r="AH14" s="261" t="s">
        <v>291</v>
      </c>
      <c r="AI14" s="266" t="s">
        <v>291</v>
      </c>
      <c r="AJ14" s="261" t="s">
        <v>291</v>
      </c>
      <c r="AK14" s="266" t="s">
        <v>291</v>
      </c>
      <c r="XFD14" s="70"/>
    </row>
    <row r="15" spans="1:37 16384:16384" customFormat="1" ht="12" customHeight="1">
      <c r="A15" s="273" t="s">
        <v>1</v>
      </c>
      <c r="B15" s="274">
        <v>0</v>
      </c>
      <c r="C15" s="275">
        <v>0</v>
      </c>
      <c r="D15" s="274">
        <v>4672774</v>
      </c>
      <c r="E15" s="275">
        <v>0</v>
      </c>
      <c r="F15" s="274">
        <v>1139927</v>
      </c>
      <c r="G15" s="276">
        <v>456084</v>
      </c>
      <c r="H15" s="274">
        <v>0</v>
      </c>
      <c r="I15" s="275">
        <v>0</v>
      </c>
      <c r="J15" s="274">
        <v>84143483</v>
      </c>
      <c r="K15" s="275">
        <v>25911247</v>
      </c>
      <c r="L15" s="274">
        <v>42461452</v>
      </c>
      <c r="M15" s="275">
        <v>10581078</v>
      </c>
      <c r="N15" s="274">
        <v>44746074</v>
      </c>
      <c r="O15" s="275">
        <v>72150253</v>
      </c>
      <c r="P15" s="274">
        <v>58240663</v>
      </c>
      <c r="Q15" s="275">
        <v>70923377</v>
      </c>
      <c r="R15" s="274">
        <v>0</v>
      </c>
      <c r="S15" s="275">
        <v>108594867</v>
      </c>
      <c r="T15" s="274">
        <v>97260641</v>
      </c>
      <c r="U15" s="275">
        <v>72358646</v>
      </c>
      <c r="V15" s="274">
        <v>77411803</v>
      </c>
      <c r="W15" s="275">
        <v>43918389</v>
      </c>
      <c r="X15" s="274">
        <v>401317139</v>
      </c>
      <c r="Y15" s="275">
        <v>0</v>
      </c>
      <c r="Z15" s="274">
        <v>12838856</v>
      </c>
      <c r="AA15" s="275">
        <v>75607599</v>
      </c>
      <c r="AB15" s="274">
        <v>0</v>
      </c>
      <c r="AC15" s="275">
        <v>458962.09</v>
      </c>
      <c r="AD15" s="261" t="s">
        <v>291</v>
      </c>
      <c r="AE15" s="266" t="s">
        <v>291</v>
      </c>
      <c r="AF15" s="261" t="s">
        <v>291</v>
      </c>
      <c r="AG15" s="266" t="s">
        <v>291</v>
      </c>
      <c r="AH15" s="261" t="s">
        <v>291</v>
      </c>
      <c r="AI15" s="266" t="s">
        <v>291</v>
      </c>
      <c r="AJ15" s="261" t="s">
        <v>291</v>
      </c>
      <c r="AK15" s="266" t="s">
        <v>291</v>
      </c>
      <c r="XFD15" s="70"/>
    </row>
    <row r="16" spans="1:37 16384:16384" customFormat="1" ht="12" customHeight="1">
      <c r="A16" s="273" t="s">
        <v>2</v>
      </c>
      <c r="B16" s="274">
        <v>0</v>
      </c>
      <c r="C16" s="275">
        <v>0</v>
      </c>
      <c r="D16" s="274">
        <v>0</v>
      </c>
      <c r="E16" s="275">
        <v>0</v>
      </c>
      <c r="F16" s="274">
        <v>0</v>
      </c>
      <c r="G16" s="275">
        <v>0</v>
      </c>
      <c r="H16" s="274">
        <v>134000</v>
      </c>
      <c r="I16" s="275">
        <v>0</v>
      </c>
      <c r="J16" s="274">
        <v>7464980</v>
      </c>
      <c r="K16" s="275">
        <v>0</v>
      </c>
      <c r="L16" s="274">
        <v>0</v>
      </c>
      <c r="M16" s="275">
        <v>0</v>
      </c>
      <c r="N16" s="274">
        <v>17968057</v>
      </c>
      <c r="O16" s="275">
        <v>25512826</v>
      </c>
      <c r="P16" s="274">
        <v>23852804</v>
      </c>
      <c r="Q16" s="275">
        <v>0</v>
      </c>
      <c r="R16" s="274">
        <v>0</v>
      </c>
      <c r="S16" s="275">
        <v>47423747</v>
      </c>
      <c r="T16" s="274">
        <v>7760178</v>
      </c>
      <c r="U16" s="275">
        <v>1102672</v>
      </c>
      <c r="V16" s="274">
        <v>0</v>
      </c>
      <c r="W16" s="275">
        <v>187357964</v>
      </c>
      <c r="X16" s="274">
        <v>22610159</v>
      </c>
      <c r="Y16" s="275">
        <v>8090090</v>
      </c>
      <c r="Z16" s="274">
        <f>16649075+40161773.1+35305331</f>
        <v>92116179.099999994</v>
      </c>
      <c r="AA16" s="275">
        <f>55132940+18499199.89+26241993.58+15112310.3</f>
        <v>114986443.77</v>
      </c>
      <c r="AB16" s="274">
        <f>32550568.62+35769758.38+32360016.75</f>
        <v>100680343.75</v>
      </c>
      <c r="AC16" s="275">
        <v>67081542.890000001</v>
      </c>
      <c r="AD16" s="261" t="s">
        <v>291</v>
      </c>
      <c r="AE16" s="266" t="s">
        <v>291</v>
      </c>
      <c r="AF16" s="261" t="s">
        <v>291</v>
      </c>
      <c r="AG16" s="266" t="s">
        <v>291</v>
      </c>
      <c r="AH16" s="261" t="s">
        <v>291</v>
      </c>
      <c r="AI16" s="266" t="s">
        <v>291</v>
      </c>
      <c r="AJ16" s="261" t="s">
        <v>291</v>
      </c>
      <c r="AK16" s="266" t="s">
        <v>291</v>
      </c>
      <c r="XFD16" s="70"/>
    </row>
    <row r="17" spans="1:37 16384:16384" customFormat="1" ht="12" customHeight="1">
      <c r="A17" s="273" t="s">
        <v>3</v>
      </c>
      <c r="B17" s="274">
        <v>0</v>
      </c>
      <c r="C17" s="275">
        <v>0</v>
      </c>
      <c r="D17" s="274">
        <v>0</v>
      </c>
      <c r="E17" s="275">
        <v>0</v>
      </c>
      <c r="F17" s="274">
        <v>0</v>
      </c>
      <c r="G17" s="275">
        <v>0</v>
      </c>
      <c r="H17" s="274">
        <v>0</v>
      </c>
      <c r="I17" s="275">
        <v>43353936</v>
      </c>
      <c r="J17" s="274">
        <v>0</v>
      </c>
      <c r="K17" s="275">
        <v>0</v>
      </c>
      <c r="L17" s="274">
        <v>4928718</v>
      </c>
      <c r="M17" s="275">
        <v>6063584</v>
      </c>
      <c r="N17" s="274">
        <v>18322023</v>
      </c>
      <c r="O17" s="275">
        <v>3778986</v>
      </c>
      <c r="P17" s="274">
        <v>0</v>
      </c>
      <c r="Q17" s="275">
        <v>0</v>
      </c>
      <c r="R17" s="274">
        <v>0</v>
      </c>
      <c r="S17" s="275">
        <v>127848129</v>
      </c>
      <c r="T17" s="274">
        <v>75431120</v>
      </c>
      <c r="U17" s="275">
        <v>20778090</v>
      </c>
      <c r="V17" s="274">
        <v>45593449</v>
      </c>
      <c r="W17" s="275">
        <v>456078154</v>
      </c>
      <c r="X17" s="274">
        <v>141080076</v>
      </c>
      <c r="Y17" s="275">
        <v>20910724</v>
      </c>
      <c r="Z17" s="274">
        <v>0</v>
      </c>
      <c r="AA17" s="275">
        <v>0</v>
      </c>
      <c r="AB17" s="274">
        <v>0</v>
      </c>
      <c r="AC17" s="275">
        <v>192011823.28000003</v>
      </c>
      <c r="AD17" s="261" t="s">
        <v>291</v>
      </c>
      <c r="AE17" s="266" t="s">
        <v>291</v>
      </c>
      <c r="AF17" s="261" t="s">
        <v>291</v>
      </c>
      <c r="AG17" s="266" t="s">
        <v>291</v>
      </c>
      <c r="AH17" s="261" t="s">
        <v>291</v>
      </c>
      <c r="AI17" s="266" t="s">
        <v>291</v>
      </c>
      <c r="AJ17" s="261" t="s">
        <v>291</v>
      </c>
      <c r="AK17" s="266" t="s">
        <v>291</v>
      </c>
      <c r="XFD17" s="70"/>
    </row>
    <row r="18" spans="1:37 16384:16384" customFormat="1" ht="12" customHeight="1">
      <c r="A18" s="273" t="s">
        <v>4</v>
      </c>
      <c r="B18" s="274">
        <v>0</v>
      </c>
      <c r="C18" s="275">
        <v>0</v>
      </c>
      <c r="D18" s="274">
        <v>0</v>
      </c>
      <c r="E18" s="275">
        <v>0</v>
      </c>
      <c r="F18" s="274">
        <v>0</v>
      </c>
      <c r="G18" s="275">
        <v>0</v>
      </c>
      <c r="H18" s="274">
        <v>0</v>
      </c>
      <c r="I18" s="275">
        <v>0</v>
      </c>
      <c r="J18" s="274">
        <v>0</v>
      </c>
      <c r="K18" s="275">
        <v>7969879</v>
      </c>
      <c r="L18" s="274">
        <v>0</v>
      </c>
      <c r="M18" s="275">
        <v>6260367</v>
      </c>
      <c r="N18" s="274">
        <v>3950704</v>
      </c>
      <c r="O18" s="275">
        <v>6343266</v>
      </c>
      <c r="P18" s="274">
        <v>2584487</v>
      </c>
      <c r="Q18" s="275">
        <v>30471984</v>
      </c>
      <c r="R18" s="274">
        <v>2912792</v>
      </c>
      <c r="S18" s="276">
        <v>3064733</v>
      </c>
      <c r="T18" s="274">
        <v>2432616</v>
      </c>
      <c r="U18" s="275">
        <v>1788761</v>
      </c>
      <c r="V18" s="274">
        <v>83978523</v>
      </c>
      <c r="W18" s="275">
        <v>109029208</v>
      </c>
      <c r="X18" s="274">
        <v>118330939</v>
      </c>
      <c r="Y18" s="276">
        <v>5629028</v>
      </c>
      <c r="Z18" s="274">
        <v>0</v>
      </c>
      <c r="AA18" s="275">
        <f>53184320+24352661.55</f>
        <v>77536981.549999997</v>
      </c>
      <c r="AB18" s="274">
        <v>33436757.350000001</v>
      </c>
      <c r="AC18" s="275">
        <v>57409011.25</v>
      </c>
      <c r="AD18" s="261" t="s">
        <v>291</v>
      </c>
      <c r="AE18" s="266" t="s">
        <v>291</v>
      </c>
      <c r="AF18" s="261" t="s">
        <v>291</v>
      </c>
      <c r="AG18" s="266" t="s">
        <v>291</v>
      </c>
      <c r="AH18" s="261" t="s">
        <v>291</v>
      </c>
      <c r="AI18" s="266" t="s">
        <v>291</v>
      </c>
      <c r="AJ18" s="261" t="s">
        <v>291</v>
      </c>
      <c r="AK18" s="266" t="s">
        <v>291</v>
      </c>
      <c r="XFD18" s="70"/>
    </row>
    <row r="19" spans="1:37 16384:16384" customFormat="1" ht="12" customHeight="1">
      <c r="A19" s="273" t="s">
        <v>5</v>
      </c>
      <c r="B19" s="274">
        <v>0</v>
      </c>
      <c r="C19" s="275">
        <v>0</v>
      </c>
      <c r="D19" s="274">
        <v>0</v>
      </c>
      <c r="E19" s="275">
        <v>0</v>
      </c>
      <c r="F19" s="274">
        <v>0</v>
      </c>
      <c r="G19" s="275">
        <v>0</v>
      </c>
      <c r="H19" s="274">
        <v>0</v>
      </c>
      <c r="I19" s="275">
        <v>0</v>
      </c>
      <c r="J19" s="274">
        <v>0</v>
      </c>
      <c r="K19" s="275">
        <v>0</v>
      </c>
      <c r="L19" s="274">
        <v>15542630</v>
      </c>
      <c r="M19" s="275">
        <v>1956028</v>
      </c>
      <c r="N19" s="274">
        <v>13185753</v>
      </c>
      <c r="O19" s="275">
        <v>11539125</v>
      </c>
      <c r="P19" s="274">
        <v>13312946</v>
      </c>
      <c r="Q19" s="275">
        <v>264975936</v>
      </c>
      <c r="R19" s="274">
        <v>351514413</v>
      </c>
      <c r="S19" s="276">
        <v>0</v>
      </c>
      <c r="T19" s="274">
        <v>0</v>
      </c>
      <c r="U19" s="275">
        <v>0</v>
      </c>
      <c r="V19" s="274">
        <v>0</v>
      </c>
      <c r="W19" s="275">
        <v>115900677</v>
      </c>
      <c r="X19" s="274">
        <v>438648</v>
      </c>
      <c r="Y19" s="276">
        <v>15019859</v>
      </c>
      <c r="Z19" s="274">
        <v>23706867</v>
      </c>
      <c r="AA19" s="275">
        <f>22260987.17+54146068</f>
        <v>76407055.170000002</v>
      </c>
      <c r="AB19" s="274">
        <v>41088642.859999999</v>
      </c>
      <c r="AC19" s="275">
        <v>179193917.08000001</v>
      </c>
      <c r="AD19" s="261" t="s">
        <v>291</v>
      </c>
      <c r="AE19" s="266" t="s">
        <v>291</v>
      </c>
      <c r="AF19" s="261" t="s">
        <v>291</v>
      </c>
      <c r="AG19" s="266" t="s">
        <v>291</v>
      </c>
      <c r="AH19" s="261" t="s">
        <v>291</v>
      </c>
      <c r="AI19" s="266" t="s">
        <v>291</v>
      </c>
      <c r="AJ19" s="261" t="s">
        <v>291</v>
      </c>
      <c r="AK19" s="266" t="s">
        <v>291</v>
      </c>
      <c r="XFD19" s="70"/>
    </row>
    <row r="20" spans="1:37 16384:16384" customFormat="1" ht="12" customHeight="1">
      <c r="A20" s="273" t="s">
        <v>6</v>
      </c>
      <c r="B20" s="274">
        <v>0</v>
      </c>
      <c r="C20" s="275">
        <v>0</v>
      </c>
      <c r="D20" s="274">
        <v>0</v>
      </c>
      <c r="E20" s="275">
        <v>0</v>
      </c>
      <c r="F20" s="274">
        <v>0</v>
      </c>
      <c r="G20" s="275">
        <v>0</v>
      </c>
      <c r="H20" s="274">
        <v>0</v>
      </c>
      <c r="I20" s="275">
        <v>0</v>
      </c>
      <c r="J20" s="274">
        <v>0</v>
      </c>
      <c r="K20" s="275">
        <v>349033</v>
      </c>
      <c r="L20" s="274">
        <v>11877614</v>
      </c>
      <c r="M20" s="275">
        <v>8334503</v>
      </c>
      <c r="N20" s="274">
        <v>20633748</v>
      </c>
      <c r="O20" s="275">
        <v>9245960</v>
      </c>
      <c r="P20" s="274">
        <v>15048275</v>
      </c>
      <c r="Q20" s="275">
        <v>0</v>
      </c>
      <c r="R20" s="274">
        <v>0</v>
      </c>
      <c r="S20" s="277">
        <v>570362</v>
      </c>
      <c r="T20" s="274">
        <v>0</v>
      </c>
      <c r="U20" s="275">
        <v>1117710</v>
      </c>
      <c r="V20" s="274">
        <v>0</v>
      </c>
      <c r="W20" s="275">
        <v>0</v>
      </c>
      <c r="X20" s="274">
        <v>0</v>
      </c>
      <c r="Y20" s="277">
        <v>0</v>
      </c>
      <c r="Z20" s="274">
        <f>37616627+26456367+35760188</f>
        <v>99833182</v>
      </c>
      <c r="AA20" s="275">
        <f>15444409.9+51120752+14623026+53289029</f>
        <v>134477216.90000001</v>
      </c>
      <c r="AB20" s="274">
        <f>33433532.41+30110139.4</f>
        <v>63543671.810000002</v>
      </c>
      <c r="AC20" s="275">
        <v>113603321.59999999</v>
      </c>
      <c r="AD20" s="261" t="s">
        <v>291</v>
      </c>
      <c r="AE20" s="266" t="s">
        <v>291</v>
      </c>
      <c r="AF20" s="261" t="s">
        <v>291</v>
      </c>
      <c r="AG20" s="266" t="s">
        <v>291</v>
      </c>
      <c r="AH20" s="261" t="s">
        <v>291</v>
      </c>
      <c r="AI20" s="266" t="s">
        <v>291</v>
      </c>
      <c r="AJ20" s="261" t="s">
        <v>291</v>
      </c>
      <c r="AK20" s="266" t="s">
        <v>291</v>
      </c>
      <c r="XFD20" s="70"/>
    </row>
    <row r="21" spans="1:37 16384:16384" customFormat="1" ht="12" customHeight="1">
      <c r="A21" s="273" t="s">
        <v>246</v>
      </c>
      <c r="B21" s="278">
        <v>1463804</v>
      </c>
      <c r="C21" s="276">
        <v>5853410</v>
      </c>
      <c r="D21" s="278">
        <v>5853410</v>
      </c>
      <c r="E21" s="276">
        <v>1692173</v>
      </c>
      <c r="F21" s="278">
        <v>1835268</v>
      </c>
      <c r="G21" s="276">
        <v>2370057</v>
      </c>
      <c r="H21" s="278">
        <v>2926250</v>
      </c>
      <c r="I21" s="276">
        <v>3957488</v>
      </c>
      <c r="J21" s="278">
        <v>0</v>
      </c>
      <c r="K21" s="276">
        <v>0</v>
      </c>
      <c r="L21" s="278">
        <v>0</v>
      </c>
      <c r="M21" s="275">
        <v>11773664</v>
      </c>
      <c r="N21" s="278">
        <v>21833111</v>
      </c>
      <c r="O21" s="276">
        <v>22662525</v>
      </c>
      <c r="P21" s="278">
        <v>58848685</v>
      </c>
      <c r="Q21" s="276">
        <v>156852090</v>
      </c>
      <c r="R21" s="278">
        <v>70098143</v>
      </c>
      <c r="S21" s="276">
        <v>0</v>
      </c>
      <c r="T21" s="278">
        <v>0</v>
      </c>
      <c r="U21" s="276">
        <v>0</v>
      </c>
      <c r="V21" s="278">
        <v>0</v>
      </c>
      <c r="W21" s="276">
        <v>0</v>
      </c>
      <c r="X21" s="278">
        <v>169918924</v>
      </c>
      <c r="Y21" s="276">
        <v>0</v>
      </c>
      <c r="Z21" s="278">
        <v>0</v>
      </c>
      <c r="AA21" s="276">
        <v>26127936.52</v>
      </c>
      <c r="AB21" s="278">
        <v>35123417.859999999</v>
      </c>
      <c r="AC21" s="276">
        <v>4589620.9000000004</v>
      </c>
      <c r="AD21" s="261" t="s">
        <v>291</v>
      </c>
      <c r="AE21" s="266" t="s">
        <v>291</v>
      </c>
      <c r="AF21" s="261" t="s">
        <v>291</v>
      </c>
      <c r="AG21" s="266" t="s">
        <v>291</v>
      </c>
      <c r="AH21" s="261" t="s">
        <v>291</v>
      </c>
      <c r="AI21" s="266" t="s">
        <v>291</v>
      </c>
      <c r="AJ21" s="261" t="s">
        <v>291</v>
      </c>
      <c r="AK21" s="266" t="s">
        <v>291</v>
      </c>
      <c r="XFD21" s="70"/>
    </row>
    <row r="22" spans="1:37 16384:16384" customFormat="1" ht="12" customHeight="1">
      <c r="A22" s="273" t="s">
        <v>7</v>
      </c>
      <c r="B22" s="274">
        <v>0</v>
      </c>
      <c r="C22" s="275">
        <v>0</v>
      </c>
      <c r="D22" s="274">
        <v>0</v>
      </c>
      <c r="E22" s="275">
        <v>0</v>
      </c>
      <c r="F22" s="274">
        <v>0</v>
      </c>
      <c r="G22" s="275">
        <v>0</v>
      </c>
      <c r="H22" s="274">
        <v>0</v>
      </c>
      <c r="I22" s="275">
        <v>0</v>
      </c>
      <c r="J22" s="274">
        <v>0</v>
      </c>
      <c r="K22" s="275">
        <v>5715676</v>
      </c>
      <c r="L22" s="274">
        <v>2000000</v>
      </c>
      <c r="M22" s="275">
        <v>3822697</v>
      </c>
      <c r="N22" s="274">
        <v>9705797</v>
      </c>
      <c r="O22" s="275">
        <v>30356524</v>
      </c>
      <c r="P22" s="274">
        <v>62829365</v>
      </c>
      <c r="Q22" s="275">
        <v>87839552</v>
      </c>
      <c r="R22" s="274">
        <v>0</v>
      </c>
      <c r="S22" s="276">
        <v>56219248</v>
      </c>
      <c r="T22" s="274">
        <v>7000136</v>
      </c>
      <c r="U22" s="275">
        <v>1807804</v>
      </c>
      <c r="V22" s="274">
        <v>0</v>
      </c>
      <c r="W22" s="275">
        <v>74325933</v>
      </c>
      <c r="X22" s="274">
        <v>39072179</v>
      </c>
      <c r="Y22" s="276">
        <v>19690782</v>
      </c>
      <c r="Z22" s="274">
        <f>12867851+33815240+12946889</f>
        <v>59629980</v>
      </c>
      <c r="AA22" s="275">
        <f>50688147+39958974+23144410.22</f>
        <v>113791531.22</v>
      </c>
      <c r="AB22" s="274">
        <v>23095898.27</v>
      </c>
      <c r="AC22" s="275">
        <v>6884431.3499999996</v>
      </c>
      <c r="AD22" s="261" t="s">
        <v>291</v>
      </c>
      <c r="AE22" s="266" t="s">
        <v>291</v>
      </c>
      <c r="AF22" s="261" t="s">
        <v>291</v>
      </c>
      <c r="AG22" s="266" t="s">
        <v>291</v>
      </c>
      <c r="AH22" s="261" t="s">
        <v>291</v>
      </c>
      <c r="AI22" s="266" t="s">
        <v>291</v>
      </c>
      <c r="AJ22" s="261" t="s">
        <v>291</v>
      </c>
      <c r="AK22" s="266" t="s">
        <v>291</v>
      </c>
      <c r="XFD22" s="70"/>
    </row>
    <row r="23" spans="1:37 16384:16384" customFormat="1" ht="12" customHeight="1">
      <c r="A23" s="273" t="s">
        <v>8</v>
      </c>
      <c r="B23" s="274">
        <v>0</v>
      </c>
      <c r="C23" s="275">
        <v>0</v>
      </c>
      <c r="D23" s="274">
        <v>0</v>
      </c>
      <c r="E23" s="275">
        <v>0</v>
      </c>
      <c r="F23" s="274">
        <v>0</v>
      </c>
      <c r="G23" s="275">
        <v>0</v>
      </c>
      <c r="H23" s="274">
        <v>0</v>
      </c>
      <c r="I23" s="275">
        <v>0</v>
      </c>
      <c r="J23" s="274">
        <v>0</v>
      </c>
      <c r="K23" s="275">
        <v>1810286</v>
      </c>
      <c r="L23" s="274">
        <v>4527248</v>
      </c>
      <c r="M23" s="275">
        <v>13062531</v>
      </c>
      <c r="N23" s="274">
        <v>15875853</v>
      </c>
      <c r="O23" s="275">
        <v>28169564</v>
      </c>
      <c r="P23" s="274">
        <v>23339591</v>
      </c>
      <c r="Q23" s="275">
        <v>62881820</v>
      </c>
      <c r="R23" s="274">
        <v>27941683</v>
      </c>
      <c r="S23" s="276">
        <v>43536470</v>
      </c>
      <c r="T23" s="274">
        <v>13089429</v>
      </c>
      <c r="U23" s="275">
        <v>2812824</v>
      </c>
      <c r="V23" s="274">
        <v>0</v>
      </c>
      <c r="W23" s="275">
        <v>52721066</v>
      </c>
      <c r="X23" s="274">
        <v>27528968</v>
      </c>
      <c r="Y23" s="276">
        <v>14578976</v>
      </c>
      <c r="Z23" s="274">
        <f>37559109+19919880+31919323+19911430+30747649</f>
        <v>140057391</v>
      </c>
      <c r="AA23" s="275">
        <f>57547817+46095949+35836693+39927067+40230958+33690395+50302557+17307247.74+14717854.54+15402826.8+21495952.12+15269192.22</f>
        <v>387824509.42000008</v>
      </c>
      <c r="AB23" s="274">
        <f>21349124.5+30408372.89+37173420.62+24264376.28+27545536.63</f>
        <v>140740830.91999999</v>
      </c>
      <c r="AC23" s="275">
        <v>63072694.740000002</v>
      </c>
      <c r="AD23" s="261" t="s">
        <v>291</v>
      </c>
      <c r="AE23" s="266" t="s">
        <v>291</v>
      </c>
      <c r="AF23" s="261" t="s">
        <v>291</v>
      </c>
      <c r="AG23" s="266" t="s">
        <v>291</v>
      </c>
      <c r="AH23" s="261" t="s">
        <v>291</v>
      </c>
      <c r="AI23" s="266" t="s">
        <v>291</v>
      </c>
      <c r="AJ23" s="261" t="s">
        <v>291</v>
      </c>
      <c r="AK23" s="266" t="s">
        <v>291</v>
      </c>
      <c r="XFD23" s="70"/>
    </row>
    <row r="24" spans="1:37 16384:16384" customFormat="1" ht="12" customHeight="1">
      <c r="A24" s="273" t="s">
        <v>247</v>
      </c>
      <c r="B24" s="274">
        <v>0</v>
      </c>
      <c r="C24" s="275">
        <v>0</v>
      </c>
      <c r="D24" s="274">
        <v>0</v>
      </c>
      <c r="E24" s="275">
        <v>0</v>
      </c>
      <c r="F24" s="274">
        <v>0</v>
      </c>
      <c r="G24" s="275">
        <v>0</v>
      </c>
      <c r="H24" s="274">
        <v>0</v>
      </c>
      <c r="I24" s="275">
        <v>0</v>
      </c>
      <c r="J24" s="274">
        <v>0</v>
      </c>
      <c r="K24" s="275">
        <v>0</v>
      </c>
      <c r="L24" s="274">
        <v>0</v>
      </c>
      <c r="M24" s="275">
        <v>0</v>
      </c>
      <c r="N24" s="274">
        <v>4740000</v>
      </c>
      <c r="O24" s="275">
        <v>27216462</v>
      </c>
      <c r="P24" s="274">
        <v>10640662</v>
      </c>
      <c r="Q24" s="275">
        <v>68710471</v>
      </c>
      <c r="R24" s="274">
        <v>4723272</v>
      </c>
      <c r="S24" s="276">
        <v>1248526</v>
      </c>
      <c r="T24" s="274">
        <v>2186249</v>
      </c>
      <c r="U24" s="275">
        <v>0</v>
      </c>
      <c r="V24" s="274">
        <v>0</v>
      </c>
      <c r="W24" s="275">
        <v>61867438</v>
      </c>
      <c r="X24" s="274">
        <v>49478389</v>
      </c>
      <c r="Y24" s="276">
        <v>1054859</v>
      </c>
      <c r="Z24" s="274">
        <f>13510892+16514245</f>
        <v>30025137</v>
      </c>
      <c r="AA24" s="275">
        <v>0</v>
      </c>
      <c r="AB24" s="274">
        <v>0</v>
      </c>
      <c r="AC24" s="275">
        <v>458962.09</v>
      </c>
      <c r="AD24" s="261" t="s">
        <v>291</v>
      </c>
      <c r="AE24" s="266" t="s">
        <v>291</v>
      </c>
      <c r="AF24" s="261" t="s">
        <v>291</v>
      </c>
      <c r="AG24" s="266" t="s">
        <v>291</v>
      </c>
      <c r="AH24" s="261" t="s">
        <v>291</v>
      </c>
      <c r="AI24" s="266" t="s">
        <v>291</v>
      </c>
      <c r="AJ24" s="261" t="s">
        <v>291</v>
      </c>
      <c r="AK24" s="266" t="s">
        <v>291</v>
      </c>
      <c r="XFD24" s="70"/>
    </row>
    <row r="25" spans="1:37 16384:16384" customFormat="1" ht="12" customHeight="1">
      <c r="A25" s="254" t="s">
        <v>250</v>
      </c>
      <c r="B25" s="255"/>
      <c r="C25" s="254"/>
      <c r="D25" s="255"/>
      <c r="E25" s="254"/>
      <c r="F25" s="255"/>
      <c r="G25" s="254"/>
      <c r="H25" s="255"/>
      <c r="I25" s="254"/>
      <c r="J25" s="255"/>
      <c r="K25" s="254"/>
      <c r="L25" s="255"/>
      <c r="M25" s="256"/>
      <c r="N25" s="255"/>
      <c r="O25" s="254"/>
      <c r="P25" s="255"/>
      <c r="Q25" s="254"/>
      <c r="R25" s="255"/>
      <c r="S25" s="255"/>
      <c r="T25" s="255"/>
      <c r="U25" s="254"/>
      <c r="V25" s="255"/>
      <c r="W25" s="254"/>
      <c r="X25" s="255"/>
      <c r="Y25" s="255"/>
      <c r="Z25" s="255"/>
      <c r="AA25" s="254"/>
      <c r="AB25" s="255"/>
      <c r="AC25" s="279"/>
      <c r="AD25" s="255"/>
      <c r="AE25" s="279"/>
      <c r="AF25" s="255"/>
      <c r="AG25" s="279"/>
      <c r="AH25" s="255"/>
      <c r="AI25" s="279"/>
      <c r="AJ25" s="255"/>
      <c r="AK25" s="279"/>
      <c r="XFD25" s="70"/>
    </row>
    <row r="26" spans="1:37 16384:16384" customFormat="1" ht="12" customHeight="1">
      <c r="A26" s="270" t="s">
        <v>9</v>
      </c>
      <c r="B26" s="271">
        <v>7526119</v>
      </c>
      <c r="C26" s="272">
        <v>27051526</v>
      </c>
      <c r="D26" s="271">
        <v>10084598</v>
      </c>
      <c r="E26" s="272">
        <v>46723107</v>
      </c>
      <c r="F26" s="271">
        <v>23291853</v>
      </c>
      <c r="G26" s="272">
        <v>21195800</v>
      </c>
      <c r="H26" s="271">
        <v>54422945</v>
      </c>
      <c r="I26" s="272">
        <v>158876015</v>
      </c>
      <c r="J26" s="271">
        <v>108844351</v>
      </c>
      <c r="K26" s="272">
        <v>82357425</v>
      </c>
      <c r="L26" s="271">
        <v>209754001</v>
      </c>
      <c r="M26" s="272">
        <v>181411366</v>
      </c>
      <c r="N26" s="271">
        <v>558217802</v>
      </c>
      <c r="O26" s="272">
        <v>196282275</v>
      </c>
      <c r="P26" s="271">
        <v>273491240</v>
      </c>
      <c r="Q26" s="272">
        <v>383562617</v>
      </c>
      <c r="R26" s="271">
        <v>513808384</v>
      </c>
      <c r="S26" s="272">
        <v>69225025</v>
      </c>
      <c r="T26" s="271">
        <v>0</v>
      </c>
      <c r="U26" s="272">
        <v>0</v>
      </c>
      <c r="V26" s="271">
        <v>0</v>
      </c>
      <c r="W26" s="272">
        <v>0</v>
      </c>
      <c r="X26" s="271">
        <v>0</v>
      </c>
      <c r="Y26" s="272">
        <v>0</v>
      </c>
      <c r="Z26" s="271">
        <v>0</v>
      </c>
      <c r="AA26" s="272">
        <v>0</v>
      </c>
      <c r="AB26" s="271">
        <v>0</v>
      </c>
      <c r="AC26" s="280">
        <v>0</v>
      </c>
      <c r="AD26" s="281" t="s">
        <v>291</v>
      </c>
      <c r="AE26" s="282" t="s">
        <v>291</v>
      </c>
      <c r="AF26" s="281" t="s">
        <v>291</v>
      </c>
      <c r="AG26" s="282" t="s">
        <v>291</v>
      </c>
      <c r="AH26" s="281" t="s">
        <v>291</v>
      </c>
      <c r="AI26" s="282" t="s">
        <v>291</v>
      </c>
      <c r="AJ26" s="281" t="s">
        <v>291</v>
      </c>
      <c r="AK26" s="282" t="s">
        <v>291</v>
      </c>
      <c r="XFD26" s="70"/>
    </row>
    <row r="27" spans="1:37 16384:16384" customFormat="1" ht="12" customHeight="1">
      <c r="A27" s="273" t="s">
        <v>1</v>
      </c>
      <c r="B27" s="274">
        <v>3712816</v>
      </c>
      <c r="C27" s="275">
        <v>16966928</v>
      </c>
      <c r="D27" s="274">
        <v>0</v>
      </c>
      <c r="E27" s="275">
        <v>36046831</v>
      </c>
      <c r="F27" s="274">
        <v>18632270</v>
      </c>
      <c r="G27" s="276">
        <v>15697161</v>
      </c>
      <c r="H27" s="274">
        <v>29160631</v>
      </c>
      <c r="I27" s="275">
        <v>134368010</v>
      </c>
      <c r="J27" s="274">
        <v>108844351</v>
      </c>
      <c r="K27" s="275">
        <v>46205573</v>
      </c>
      <c r="L27" s="274">
        <v>166153728</v>
      </c>
      <c r="M27" s="275">
        <v>141361099</v>
      </c>
      <c r="N27" s="274">
        <v>102530534</v>
      </c>
      <c r="O27" s="275">
        <v>79776255</v>
      </c>
      <c r="P27" s="274">
        <v>140149894</v>
      </c>
      <c r="Q27" s="275">
        <v>188319721</v>
      </c>
      <c r="R27" s="274">
        <v>449309118</v>
      </c>
      <c r="S27" s="275">
        <v>69225025</v>
      </c>
      <c r="T27" s="274">
        <v>0</v>
      </c>
      <c r="U27" s="275">
        <v>0</v>
      </c>
      <c r="V27" s="274">
        <v>0</v>
      </c>
      <c r="W27" s="275">
        <v>0</v>
      </c>
      <c r="X27" s="274">
        <v>0</v>
      </c>
      <c r="Y27" s="275">
        <v>0</v>
      </c>
      <c r="Z27" s="274">
        <v>0</v>
      </c>
      <c r="AA27" s="275">
        <v>0</v>
      </c>
      <c r="AB27" s="274">
        <v>0</v>
      </c>
      <c r="AC27" s="283">
        <v>0</v>
      </c>
      <c r="AD27" s="281" t="s">
        <v>291</v>
      </c>
      <c r="AE27" s="282" t="s">
        <v>291</v>
      </c>
      <c r="AF27" s="281" t="s">
        <v>291</v>
      </c>
      <c r="AG27" s="282" t="s">
        <v>291</v>
      </c>
      <c r="AH27" s="281" t="s">
        <v>291</v>
      </c>
      <c r="AI27" s="282" t="s">
        <v>291</v>
      </c>
      <c r="AJ27" s="281" t="s">
        <v>291</v>
      </c>
      <c r="AK27" s="282" t="s">
        <v>291</v>
      </c>
      <c r="XFD27" s="70"/>
    </row>
    <row r="28" spans="1:37 16384:16384" customFormat="1" ht="12" customHeight="1">
      <c r="A28" s="273" t="s">
        <v>2</v>
      </c>
      <c r="B28" s="274">
        <v>0</v>
      </c>
      <c r="C28" s="275">
        <v>0</v>
      </c>
      <c r="D28" s="274">
        <v>0</v>
      </c>
      <c r="E28" s="275">
        <v>0</v>
      </c>
      <c r="F28" s="274">
        <v>0</v>
      </c>
      <c r="G28" s="275">
        <v>0</v>
      </c>
      <c r="H28" s="274">
        <v>0</v>
      </c>
      <c r="I28" s="275">
        <v>0</v>
      </c>
      <c r="J28" s="274">
        <v>0</v>
      </c>
      <c r="K28" s="275">
        <v>0</v>
      </c>
      <c r="L28" s="274">
        <v>0</v>
      </c>
      <c r="M28" s="275">
        <v>0</v>
      </c>
      <c r="N28" s="274">
        <v>0</v>
      </c>
      <c r="O28" s="275">
        <v>0</v>
      </c>
      <c r="P28" s="274">
        <v>27195598</v>
      </c>
      <c r="Q28" s="275">
        <v>0</v>
      </c>
      <c r="R28" s="274">
        <v>2018328</v>
      </c>
      <c r="S28" s="275">
        <v>0</v>
      </c>
      <c r="T28" s="274">
        <v>0</v>
      </c>
      <c r="U28" s="275">
        <v>0</v>
      </c>
      <c r="V28" s="274">
        <v>0</v>
      </c>
      <c r="W28" s="275">
        <v>0</v>
      </c>
      <c r="X28" s="274">
        <v>0</v>
      </c>
      <c r="Y28" s="275">
        <v>0</v>
      </c>
      <c r="Z28" s="274">
        <v>0</v>
      </c>
      <c r="AA28" s="275">
        <v>0</v>
      </c>
      <c r="AB28" s="274">
        <v>0</v>
      </c>
      <c r="AC28" s="283">
        <v>0</v>
      </c>
      <c r="AD28" s="281" t="s">
        <v>291</v>
      </c>
      <c r="AE28" s="282" t="s">
        <v>291</v>
      </c>
      <c r="AF28" s="281" t="s">
        <v>291</v>
      </c>
      <c r="AG28" s="282" t="s">
        <v>291</v>
      </c>
      <c r="AH28" s="281" t="s">
        <v>291</v>
      </c>
      <c r="AI28" s="282" t="s">
        <v>291</v>
      </c>
      <c r="AJ28" s="281" t="s">
        <v>291</v>
      </c>
      <c r="AK28" s="282" t="s">
        <v>291</v>
      </c>
      <c r="XFD28" s="70"/>
    </row>
    <row r="29" spans="1:37 16384:16384" customFormat="1" ht="12" customHeight="1">
      <c r="A29" s="273" t="s">
        <v>3</v>
      </c>
      <c r="B29" s="274">
        <v>3813303</v>
      </c>
      <c r="C29" s="275">
        <v>10084598</v>
      </c>
      <c r="D29" s="274">
        <v>10084598</v>
      </c>
      <c r="E29" s="275">
        <v>10676276</v>
      </c>
      <c r="F29" s="274">
        <v>4659583</v>
      </c>
      <c r="G29" s="275">
        <v>5498639</v>
      </c>
      <c r="H29" s="274">
        <v>25262314</v>
      </c>
      <c r="I29" s="275">
        <v>24508005</v>
      </c>
      <c r="J29" s="274">
        <v>0</v>
      </c>
      <c r="K29" s="275">
        <v>36151852</v>
      </c>
      <c r="L29" s="274">
        <v>27492025</v>
      </c>
      <c r="M29" s="275">
        <v>25696688</v>
      </c>
      <c r="N29" s="274">
        <v>452689934</v>
      </c>
      <c r="O29" s="275">
        <v>54059702</v>
      </c>
      <c r="P29" s="274">
        <v>82301755</v>
      </c>
      <c r="Q29" s="275">
        <v>0</v>
      </c>
      <c r="R29" s="274">
        <v>0</v>
      </c>
      <c r="S29" s="275">
        <v>0</v>
      </c>
      <c r="T29" s="274">
        <v>0</v>
      </c>
      <c r="U29" s="275">
        <v>0</v>
      </c>
      <c r="V29" s="274">
        <v>0</v>
      </c>
      <c r="W29" s="275">
        <v>0</v>
      </c>
      <c r="X29" s="274">
        <v>0</v>
      </c>
      <c r="Y29" s="275">
        <v>0</v>
      </c>
      <c r="Z29" s="274">
        <v>0</v>
      </c>
      <c r="AA29" s="275">
        <v>0</v>
      </c>
      <c r="AB29" s="274">
        <v>0</v>
      </c>
      <c r="AC29" s="283">
        <v>0</v>
      </c>
      <c r="AD29" s="281" t="s">
        <v>291</v>
      </c>
      <c r="AE29" s="282" t="s">
        <v>291</v>
      </c>
      <c r="AF29" s="281" t="s">
        <v>291</v>
      </c>
      <c r="AG29" s="282" t="s">
        <v>291</v>
      </c>
      <c r="AH29" s="281" t="s">
        <v>291</v>
      </c>
      <c r="AI29" s="282" t="s">
        <v>291</v>
      </c>
      <c r="AJ29" s="281" t="s">
        <v>291</v>
      </c>
      <c r="AK29" s="282" t="s">
        <v>291</v>
      </c>
      <c r="XFD29" s="70"/>
    </row>
    <row r="30" spans="1:37 16384:16384" customFormat="1" ht="12" customHeight="1">
      <c r="A30" s="273" t="s">
        <v>5</v>
      </c>
      <c r="B30" s="274">
        <v>0</v>
      </c>
      <c r="C30" s="275">
        <v>0</v>
      </c>
      <c r="D30" s="274">
        <v>0</v>
      </c>
      <c r="E30" s="275">
        <v>0</v>
      </c>
      <c r="F30" s="274">
        <v>0</v>
      </c>
      <c r="G30" s="275">
        <v>0</v>
      </c>
      <c r="H30" s="274">
        <v>0</v>
      </c>
      <c r="I30" s="275">
        <v>0</v>
      </c>
      <c r="J30" s="274">
        <v>0</v>
      </c>
      <c r="K30" s="275">
        <v>0</v>
      </c>
      <c r="L30" s="274">
        <v>0</v>
      </c>
      <c r="M30" s="275">
        <v>205391</v>
      </c>
      <c r="N30" s="274">
        <v>0</v>
      </c>
      <c r="O30" s="275">
        <v>0</v>
      </c>
      <c r="P30" s="274">
        <v>0</v>
      </c>
      <c r="Q30" s="275">
        <v>0</v>
      </c>
      <c r="R30" s="274">
        <v>0</v>
      </c>
      <c r="S30" s="275">
        <v>0</v>
      </c>
      <c r="T30" s="274">
        <v>0</v>
      </c>
      <c r="U30" s="275">
        <v>0</v>
      </c>
      <c r="V30" s="274">
        <v>0</v>
      </c>
      <c r="W30" s="275">
        <v>0</v>
      </c>
      <c r="X30" s="274">
        <v>0</v>
      </c>
      <c r="Y30" s="275">
        <v>0</v>
      </c>
      <c r="Z30" s="274">
        <v>0</v>
      </c>
      <c r="AA30" s="275">
        <v>0</v>
      </c>
      <c r="AB30" s="274">
        <v>0</v>
      </c>
      <c r="AC30" s="283">
        <v>0</v>
      </c>
      <c r="AD30" s="281" t="s">
        <v>291</v>
      </c>
      <c r="AE30" s="282" t="s">
        <v>291</v>
      </c>
      <c r="AF30" s="281" t="s">
        <v>291</v>
      </c>
      <c r="AG30" s="282" t="s">
        <v>291</v>
      </c>
      <c r="AH30" s="281" t="s">
        <v>291</v>
      </c>
      <c r="AI30" s="282" t="s">
        <v>291</v>
      </c>
      <c r="AJ30" s="281" t="s">
        <v>291</v>
      </c>
      <c r="AK30" s="282" t="s">
        <v>291</v>
      </c>
      <c r="XFD30" s="70"/>
    </row>
    <row r="31" spans="1:37 16384:16384" customFormat="1" ht="12" customHeight="1">
      <c r="A31" s="273" t="s">
        <v>6</v>
      </c>
      <c r="B31" s="274">
        <v>0</v>
      </c>
      <c r="C31" s="275">
        <v>0</v>
      </c>
      <c r="D31" s="274">
        <v>0</v>
      </c>
      <c r="E31" s="275">
        <v>0</v>
      </c>
      <c r="F31" s="274">
        <v>0</v>
      </c>
      <c r="G31" s="275">
        <v>0</v>
      </c>
      <c r="H31" s="274">
        <v>0</v>
      </c>
      <c r="I31" s="275">
        <v>0</v>
      </c>
      <c r="J31" s="274">
        <v>0</v>
      </c>
      <c r="K31" s="275">
        <v>0</v>
      </c>
      <c r="L31" s="274">
        <v>9052455</v>
      </c>
      <c r="M31" s="275">
        <v>12807774</v>
      </c>
      <c r="N31" s="274">
        <v>0</v>
      </c>
      <c r="O31" s="275">
        <v>0</v>
      </c>
      <c r="P31" s="274">
        <v>0</v>
      </c>
      <c r="Q31" s="275">
        <v>95132302</v>
      </c>
      <c r="R31" s="274">
        <v>0</v>
      </c>
      <c r="S31" s="275">
        <v>0</v>
      </c>
      <c r="T31" s="274">
        <v>0</v>
      </c>
      <c r="U31" s="275">
        <v>0</v>
      </c>
      <c r="V31" s="274">
        <v>0</v>
      </c>
      <c r="W31" s="275">
        <v>0</v>
      </c>
      <c r="X31" s="274">
        <v>0</v>
      </c>
      <c r="Y31" s="275">
        <v>0</v>
      </c>
      <c r="Z31" s="274">
        <v>0</v>
      </c>
      <c r="AA31" s="275">
        <v>0</v>
      </c>
      <c r="AB31" s="274">
        <v>0</v>
      </c>
      <c r="AC31" s="283">
        <v>0</v>
      </c>
      <c r="AD31" s="281" t="s">
        <v>291</v>
      </c>
      <c r="AE31" s="282" t="s">
        <v>291</v>
      </c>
      <c r="AF31" s="281" t="s">
        <v>291</v>
      </c>
      <c r="AG31" s="282" t="s">
        <v>291</v>
      </c>
      <c r="AH31" s="281" t="s">
        <v>291</v>
      </c>
      <c r="AI31" s="282" t="s">
        <v>291</v>
      </c>
      <c r="AJ31" s="281" t="s">
        <v>291</v>
      </c>
      <c r="AK31" s="282" t="s">
        <v>291</v>
      </c>
      <c r="XFD31" s="70"/>
    </row>
    <row r="32" spans="1:37 16384:16384" customFormat="1" ht="12" customHeight="1">
      <c r="A32" s="273" t="s">
        <v>246</v>
      </c>
      <c r="B32" s="274">
        <v>0</v>
      </c>
      <c r="C32" s="275">
        <v>0</v>
      </c>
      <c r="D32" s="274">
        <v>0</v>
      </c>
      <c r="E32" s="275">
        <v>0</v>
      </c>
      <c r="F32" s="274">
        <v>0</v>
      </c>
      <c r="G32" s="275">
        <v>0</v>
      </c>
      <c r="H32" s="274">
        <v>0</v>
      </c>
      <c r="I32" s="275">
        <v>0</v>
      </c>
      <c r="J32" s="274">
        <v>0</v>
      </c>
      <c r="K32" s="275">
        <v>0</v>
      </c>
      <c r="L32" s="274">
        <v>7055793</v>
      </c>
      <c r="M32" s="275">
        <v>0</v>
      </c>
      <c r="N32" s="274">
        <v>0</v>
      </c>
      <c r="O32" s="275">
        <v>0</v>
      </c>
      <c r="P32" s="274">
        <v>0</v>
      </c>
      <c r="Q32" s="275">
        <v>100110594</v>
      </c>
      <c r="R32" s="274">
        <v>62480938</v>
      </c>
      <c r="S32" s="276">
        <v>0</v>
      </c>
      <c r="T32" s="274">
        <v>0</v>
      </c>
      <c r="U32" s="275">
        <v>0</v>
      </c>
      <c r="V32" s="274">
        <v>0</v>
      </c>
      <c r="W32" s="275">
        <v>0</v>
      </c>
      <c r="X32" s="274">
        <v>0</v>
      </c>
      <c r="Y32" s="276">
        <v>0</v>
      </c>
      <c r="Z32" s="274">
        <v>0</v>
      </c>
      <c r="AA32" s="275">
        <v>0</v>
      </c>
      <c r="AB32" s="274">
        <v>0</v>
      </c>
      <c r="AC32" s="283">
        <v>0</v>
      </c>
      <c r="AD32" s="281" t="s">
        <v>291</v>
      </c>
      <c r="AE32" s="282" t="s">
        <v>291</v>
      </c>
      <c r="AF32" s="281" t="s">
        <v>291</v>
      </c>
      <c r="AG32" s="282" t="s">
        <v>291</v>
      </c>
      <c r="AH32" s="281" t="s">
        <v>291</v>
      </c>
      <c r="AI32" s="282" t="s">
        <v>291</v>
      </c>
      <c r="AJ32" s="281" t="s">
        <v>291</v>
      </c>
      <c r="AK32" s="282" t="s">
        <v>291</v>
      </c>
      <c r="XFD32" s="70"/>
    </row>
    <row r="33" spans="1:37 16384:16384" customFormat="1" ht="12" customHeight="1">
      <c r="A33" s="273" t="s">
        <v>7</v>
      </c>
      <c r="B33" s="274">
        <v>0</v>
      </c>
      <c r="C33" s="275">
        <v>0</v>
      </c>
      <c r="D33" s="274">
        <v>0</v>
      </c>
      <c r="E33" s="275">
        <v>0</v>
      </c>
      <c r="F33" s="274">
        <v>0</v>
      </c>
      <c r="G33" s="275">
        <v>0</v>
      </c>
      <c r="H33" s="274">
        <v>0</v>
      </c>
      <c r="I33" s="275">
        <v>0</v>
      </c>
      <c r="J33" s="274">
        <v>0</v>
      </c>
      <c r="K33" s="275">
        <v>0</v>
      </c>
      <c r="L33" s="274">
        <v>0</v>
      </c>
      <c r="M33" s="275">
        <v>0</v>
      </c>
      <c r="N33" s="274">
        <v>0</v>
      </c>
      <c r="O33" s="275">
        <v>0</v>
      </c>
      <c r="P33" s="274">
        <v>2322371</v>
      </c>
      <c r="Q33" s="275">
        <v>0</v>
      </c>
      <c r="R33" s="274">
        <v>0</v>
      </c>
      <c r="S33" s="276">
        <v>0</v>
      </c>
      <c r="T33" s="274">
        <v>0</v>
      </c>
      <c r="U33" s="275">
        <v>0</v>
      </c>
      <c r="V33" s="274">
        <v>0</v>
      </c>
      <c r="W33" s="275">
        <v>0</v>
      </c>
      <c r="X33" s="274">
        <v>0</v>
      </c>
      <c r="Y33" s="276">
        <v>0</v>
      </c>
      <c r="Z33" s="274">
        <v>0</v>
      </c>
      <c r="AA33" s="275">
        <v>0</v>
      </c>
      <c r="AB33" s="274">
        <v>0</v>
      </c>
      <c r="AC33" s="283">
        <v>0</v>
      </c>
      <c r="AD33" s="281" t="s">
        <v>291</v>
      </c>
      <c r="AE33" s="282" t="s">
        <v>291</v>
      </c>
      <c r="AF33" s="281" t="s">
        <v>291</v>
      </c>
      <c r="AG33" s="282" t="s">
        <v>291</v>
      </c>
      <c r="AH33" s="281" t="s">
        <v>291</v>
      </c>
      <c r="AI33" s="282" t="s">
        <v>291</v>
      </c>
      <c r="AJ33" s="281" t="s">
        <v>291</v>
      </c>
      <c r="AK33" s="282" t="s">
        <v>291</v>
      </c>
      <c r="XFD33" s="70"/>
    </row>
    <row r="34" spans="1:37 16384:16384" customFormat="1" ht="12" customHeight="1">
      <c r="A34" s="273" t="s">
        <v>8</v>
      </c>
      <c r="B34" s="274">
        <v>0</v>
      </c>
      <c r="C34" s="275">
        <v>0</v>
      </c>
      <c r="D34" s="274">
        <v>0</v>
      </c>
      <c r="E34" s="275">
        <v>0</v>
      </c>
      <c r="F34" s="274">
        <v>0</v>
      </c>
      <c r="G34" s="275">
        <v>0</v>
      </c>
      <c r="H34" s="274">
        <v>0</v>
      </c>
      <c r="I34" s="275">
        <v>0</v>
      </c>
      <c r="J34" s="274">
        <v>0</v>
      </c>
      <c r="K34" s="275">
        <v>0</v>
      </c>
      <c r="L34" s="274">
        <v>0</v>
      </c>
      <c r="M34" s="275">
        <v>1340414</v>
      </c>
      <c r="N34" s="274">
        <v>2997334</v>
      </c>
      <c r="O34" s="275">
        <v>4366137</v>
      </c>
      <c r="P34" s="274">
        <v>12911154</v>
      </c>
      <c r="Q34" s="275">
        <v>0</v>
      </c>
      <c r="R34" s="274">
        <v>0</v>
      </c>
      <c r="S34" s="276">
        <v>0</v>
      </c>
      <c r="T34" s="274">
        <v>0</v>
      </c>
      <c r="U34" s="275">
        <v>0</v>
      </c>
      <c r="V34" s="274">
        <v>0</v>
      </c>
      <c r="W34" s="275">
        <v>0</v>
      </c>
      <c r="X34" s="274">
        <v>0</v>
      </c>
      <c r="Y34" s="276">
        <v>0</v>
      </c>
      <c r="Z34" s="274">
        <v>0</v>
      </c>
      <c r="AA34" s="275">
        <v>0</v>
      </c>
      <c r="AB34" s="274">
        <v>0</v>
      </c>
      <c r="AC34" s="283">
        <v>0</v>
      </c>
      <c r="AD34" s="281" t="s">
        <v>291</v>
      </c>
      <c r="AE34" s="282" t="s">
        <v>291</v>
      </c>
      <c r="AF34" s="281" t="s">
        <v>291</v>
      </c>
      <c r="AG34" s="282" t="s">
        <v>291</v>
      </c>
      <c r="AH34" s="281" t="s">
        <v>291</v>
      </c>
      <c r="AI34" s="282" t="s">
        <v>291</v>
      </c>
      <c r="AJ34" s="281" t="s">
        <v>291</v>
      </c>
      <c r="AK34" s="282" t="s">
        <v>291</v>
      </c>
      <c r="XFD34" s="70"/>
    </row>
    <row r="35" spans="1:37 16384:16384" customFormat="1" ht="12" customHeight="1">
      <c r="A35" s="273" t="s">
        <v>247</v>
      </c>
      <c r="B35" s="274">
        <v>0</v>
      </c>
      <c r="C35" s="275">
        <v>0</v>
      </c>
      <c r="D35" s="274">
        <v>0</v>
      </c>
      <c r="E35" s="275">
        <v>0</v>
      </c>
      <c r="F35" s="274">
        <v>0</v>
      </c>
      <c r="G35" s="275">
        <v>0</v>
      </c>
      <c r="H35" s="274">
        <v>0</v>
      </c>
      <c r="I35" s="275">
        <v>0</v>
      </c>
      <c r="J35" s="274">
        <v>0</v>
      </c>
      <c r="K35" s="275">
        <v>0</v>
      </c>
      <c r="L35" s="274">
        <v>0</v>
      </c>
      <c r="M35" s="275">
        <v>0</v>
      </c>
      <c r="N35" s="274"/>
      <c r="O35" s="275">
        <v>58080181</v>
      </c>
      <c r="P35" s="274">
        <v>8610468</v>
      </c>
      <c r="Q35" s="275">
        <v>0</v>
      </c>
      <c r="R35" s="274">
        <v>0</v>
      </c>
      <c r="S35" s="276">
        <v>0</v>
      </c>
      <c r="T35" s="274">
        <v>0</v>
      </c>
      <c r="U35" s="275">
        <v>0</v>
      </c>
      <c r="V35" s="274">
        <v>0</v>
      </c>
      <c r="W35" s="275">
        <v>0</v>
      </c>
      <c r="X35" s="274">
        <v>0</v>
      </c>
      <c r="Y35" s="276">
        <v>0</v>
      </c>
      <c r="Z35" s="274">
        <v>0</v>
      </c>
      <c r="AA35" s="275">
        <v>0</v>
      </c>
      <c r="AB35" s="274">
        <v>0</v>
      </c>
      <c r="AC35" s="283">
        <v>0</v>
      </c>
      <c r="AD35" s="281" t="s">
        <v>291</v>
      </c>
      <c r="AE35" s="282" t="s">
        <v>291</v>
      </c>
      <c r="AF35" s="281" t="s">
        <v>291</v>
      </c>
      <c r="AG35" s="282" t="s">
        <v>291</v>
      </c>
      <c r="AH35" s="281" t="s">
        <v>291</v>
      </c>
      <c r="AI35" s="282" t="s">
        <v>291</v>
      </c>
      <c r="AJ35" s="281" t="s">
        <v>291</v>
      </c>
      <c r="AK35" s="282" t="s">
        <v>291</v>
      </c>
      <c r="XFD35" s="70"/>
    </row>
    <row r="36" spans="1:37 16384:16384" customFormat="1" ht="12" customHeight="1">
      <c r="A36" s="254" t="s">
        <v>251</v>
      </c>
      <c r="B36" s="255"/>
      <c r="C36" s="254"/>
      <c r="D36" s="255"/>
      <c r="E36" s="254"/>
      <c r="F36" s="255"/>
      <c r="G36" s="254"/>
      <c r="H36" s="255"/>
      <c r="I36" s="254"/>
      <c r="J36" s="255"/>
      <c r="K36" s="254"/>
      <c r="L36" s="255"/>
      <c r="M36" s="256"/>
      <c r="N36" s="255"/>
      <c r="O36" s="254"/>
      <c r="P36" s="255"/>
      <c r="Q36" s="254"/>
      <c r="R36" s="255"/>
      <c r="S36" s="255"/>
      <c r="T36" s="255"/>
      <c r="U36" s="254"/>
      <c r="V36" s="255"/>
      <c r="W36" s="254"/>
      <c r="X36" s="255"/>
      <c r="Y36" s="255"/>
      <c r="Z36" s="255"/>
      <c r="AA36" s="254"/>
      <c r="AB36" s="255"/>
      <c r="AC36" s="257"/>
      <c r="AD36" s="257"/>
      <c r="AE36" s="257"/>
      <c r="AF36" s="257"/>
      <c r="AG36" s="257"/>
      <c r="AH36" s="257"/>
      <c r="AI36" s="257"/>
      <c r="AJ36" s="257"/>
      <c r="AK36" s="257"/>
      <c r="XFD36" s="70"/>
    </row>
    <row r="37" spans="1:37 16384:16384" customFormat="1" ht="12" customHeight="1">
      <c r="A37" s="270" t="s">
        <v>9</v>
      </c>
      <c r="B37" s="271">
        <v>0</v>
      </c>
      <c r="C37" s="272">
        <v>0</v>
      </c>
      <c r="D37" s="271">
        <v>0</v>
      </c>
      <c r="E37" s="272">
        <v>0</v>
      </c>
      <c r="F37" s="271">
        <v>0</v>
      </c>
      <c r="G37" s="272">
        <v>0</v>
      </c>
      <c r="H37" s="271">
        <v>0</v>
      </c>
      <c r="I37" s="272">
        <v>0</v>
      </c>
      <c r="J37" s="271">
        <v>0</v>
      </c>
      <c r="K37" s="272">
        <v>0</v>
      </c>
      <c r="L37" s="271">
        <v>88114346</v>
      </c>
      <c r="M37" s="272">
        <v>0</v>
      </c>
      <c r="N37" s="271">
        <v>0</v>
      </c>
      <c r="O37" s="272">
        <v>0</v>
      </c>
      <c r="P37" s="271">
        <v>0</v>
      </c>
      <c r="Q37" s="272">
        <v>0</v>
      </c>
      <c r="R37" s="271">
        <v>196797594</v>
      </c>
      <c r="S37" s="272">
        <v>202191301</v>
      </c>
      <c r="T37" s="271">
        <v>256106461</v>
      </c>
      <c r="U37" s="272">
        <v>107708230</v>
      </c>
      <c r="V37" s="271">
        <v>0</v>
      </c>
      <c r="W37" s="272">
        <v>0</v>
      </c>
      <c r="X37" s="271">
        <v>0</v>
      </c>
      <c r="Y37" s="272">
        <v>0</v>
      </c>
      <c r="Z37" s="271">
        <v>0</v>
      </c>
      <c r="AA37" s="272">
        <v>0</v>
      </c>
      <c r="AB37" s="271">
        <v>0</v>
      </c>
      <c r="AC37" s="280">
        <v>0</v>
      </c>
      <c r="AD37" s="281" t="s">
        <v>291</v>
      </c>
      <c r="AE37" s="282" t="s">
        <v>291</v>
      </c>
      <c r="AF37" s="281" t="s">
        <v>291</v>
      </c>
      <c r="AG37" s="282" t="s">
        <v>291</v>
      </c>
      <c r="AH37" s="281" t="s">
        <v>291</v>
      </c>
      <c r="AI37" s="282" t="s">
        <v>291</v>
      </c>
      <c r="AJ37" s="281" t="s">
        <v>291</v>
      </c>
      <c r="AK37" s="282" t="s">
        <v>291</v>
      </c>
      <c r="XFD37" s="70"/>
    </row>
    <row r="38" spans="1:37 16384:16384" customFormat="1" ht="12" customHeight="1" thickBot="1">
      <c r="A38" s="284" t="s">
        <v>1</v>
      </c>
      <c r="B38" s="285">
        <v>0</v>
      </c>
      <c r="C38" s="286">
        <v>0</v>
      </c>
      <c r="D38" s="285">
        <v>0</v>
      </c>
      <c r="E38" s="286">
        <v>0</v>
      </c>
      <c r="F38" s="285">
        <v>0</v>
      </c>
      <c r="G38" s="286">
        <v>0</v>
      </c>
      <c r="H38" s="285">
        <v>0</v>
      </c>
      <c r="I38" s="286">
        <v>0</v>
      </c>
      <c r="J38" s="285">
        <v>0</v>
      </c>
      <c r="K38" s="286">
        <v>0</v>
      </c>
      <c r="L38" s="285">
        <v>88114346</v>
      </c>
      <c r="M38" s="286">
        <v>0</v>
      </c>
      <c r="N38" s="285">
        <v>0</v>
      </c>
      <c r="O38" s="286">
        <v>0</v>
      </c>
      <c r="P38" s="285">
        <v>0</v>
      </c>
      <c r="Q38" s="286">
        <v>0</v>
      </c>
      <c r="R38" s="285">
        <v>196797594</v>
      </c>
      <c r="S38" s="286">
        <v>202191301</v>
      </c>
      <c r="T38" s="285">
        <v>256106461</v>
      </c>
      <c r="U38" s="286">
        <v>107708230</v>
      </c>
      <c r="V38" s="285">
        <v>0</v>
      </c>
      <c r="W38" s="286">
        <v>0</v>
      </c>
      <c r="X38" s="285">
        <v>0</v>
      </c>
      <c r="Y38" s="286">
        <v>0</v>
      </c>
      <c r="Z38" s="285">
        <v>0</v>
      </c>
      <c r="AA38" s="286">
        <v>0</v>
      </c>
      <c r="AB38" s="285">
        <v>0</v>
      </c>
      <c r="AC38" s="287">
        <v>0</v>
      </c>
      <c r="AD38" s="288" t="s">
        <v>291</v>
      </c>
      <c r="AE38" s="289" t="s">
        <v>291</v>
      </c>
      <c r="AF38" s="288" t="s">
        <v>291</v>
      </c>
      <c r="AG38" s="289" t="s">
        <v>291</v>
      </c>
      <c r="AH38" s="288" t="s">
        <v>291</v>
      </c>
      <c r="AI38" s="289" t="s">
        <v>291</v>
      </c>
      <c r="AJ38" s="288" t="s">
        <v>291</v>
      </c>
      <c r="AK38" s="289" t="s">
        <v>291</v>
      </c>
      <c r="XFD38" s="70"/>
    </row>
    <row r="39" spans="1:37 16384:16384" customFormat="1" ht="12" customHeight="1" thickTop="1">
      <c r="A39" s="290" t="s">
        <v>379</v>
      </c>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2"/>
      <c r="AD39" s="293"/>
      <c r="AE39" s="293"/>
      <c r="AF39" s="125"/>
      <c r="AG39" s="293"/>
      <c r="AH39" s="125"/>
      <c r="AI39" s="295"/>
      <c r="AJ39" s="295"/>
      <c r="AK39" s="295"/>
      <c r="XFD39" s="29"/>
    </row>
    <row r="40" spans="1:37 16384:16384" s="61" customFormat="1" ht="18" customHeight="1">
      <c r="A40" s="294" t="s">
        <v>422</v>
      </c>
      <c r="B40" s="125"/>
      <c r="C40" s="125"/>
      <c r="D40" s="125"/>
      <c r="E40" s="125"/>
      <c r="F40" s="125"/>
      <c r="G40" s="125"/>
      <c r="H40" s="125"/>
      <c r="I40" s="295"/>
      <c r="J40" s="243"/>
      <c r="K40" s="125"/>
      <c r="L40" s="125"/>
      <c r="M40" s="296"/>
      <c r="N40" s="297"/>
      <c r="O40" s="298"/>
      <c r="P40" s="294"/>
      <c r="Q40" s="295"/>
      <c r="R40" s="295"/>
      <c r="S40" s="243"/>
      <c r="T40" s="295"/>
      <c r="U40" s="294"/>
      <c r="V40" s="294"/>
      <c r="W40" s="294"/>
      <c r="X40" s="294"/>
      <c r="Y40" s="294"/>
      <c r="Z40" s="294"/>
      <c r="AA40" s="294"/>
      <c r="AB40" s="294"/>
      <c r="AC40" s="294"/>
      <c r="AD40" s="295"/>
      <c r="AE40" s="295"/>
      <c r="AF40" s="295"/>
      <c r="AG40" s="295"/>
      <c r="AH40" s="295"/>
      <c r="AI40" s="295"/>
      <c r="AJ40" s="295"/>
      <c r="AK40" s="295"/>
      <c r="XFD40" s="67"/>
    </row>
  </sheetData>
  <mergeCells count="5">
    <mergeCell ref="B5:AK6"/>
    <mergeCell ref="A1:AK1"/>
    <mergeCell ref="A2:AK2"/>
    <mergeCell ref="A3:AK3"/>
    <mergeCell ref="A4:AK4"/>
  </mergeCells>
  <hyperlinks>
    <hyperlink ref="A5" location="Índice!A1" display="Índice" xr:uid="{00000000-0004-0000-0C00-000000000000}"/>
  </hyperlinks>
  <printOptions horizontalCentered="1"/>
  <pageMargins left="0.19685039370078741" right="0.35433070866141736" top="0.74803149606299213" bottom="0.74803149606299213" header="0.31496062992125984" footer="0.31496062992125984"/>
  <pageSetup orientation="landscape" r:id="rId1"/>
  <headerFooter alignWithMargins="0">
    <oddFooter>&amp;R&amp;P</oddFooter>
  </headerFooter>
  <colBreaks count="2" manualBreakCount="2">
    <brk id="10" max="1048575" man="1"/>
    <brk id="1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sheetPr>
  <dimension ref="A1:XFC20"/>
  <sheetViews>
    <sheetView topLeftCell="B1" zoomScaleNormal="100" workbookViewId="0">
      <selection activeCell="B5" sqref="B5:AI6"/>
    </sheetView>
  </sheetViews>
  <sheetFormatPr defaultColWidth="0" defaultRowHeight="12.75" zeroHeight="1"/>
  <cols>
    <col min="1" max="1" width="24.7109375" customWidth="1"/>
    <col min="2" max="2" width="6.5703125" bestFit="1" customWidth="1"/>
    <col min="3" max="3" width="8" bestFit="1" customWidth="1"/>
    <col min="4" max="4" width="8.5703125" bestFit="1" customWidth="1"/>
    <col min="5" max="5" width="9.85546875" bestFit="1" customWidth="1"/>
    <col min="6" max="7" width="8.7109375" bestFit="1" customWidth="1"/>
    <col min="8" max="8" width="9.28515625" bestFit="1" customWidth="1"/>
    <col min="9" max="9" width="9.7109375" bestFit="1" customWidth="1"/>
    <col min="10" max="10" width="9" bestFit="1" customWidth="1"/>
    <col min="11" max="11" width="8.85546875" bestFit="1" customWidth="1"/>
    <col min="12" max="12" width="6.5703125" customWidth="1"/>
    <col min="13" max="13" width="10" bestFit="1" customWidth="1"/>
    <col min="14" max="14" width="10.28515625" bestFit="1" customWidth="1"/>
    <col min="15" max="15" width="8.7109375" customWidth="1"/>
    <col min="16" max="22" width="4.5703125" customWidth="1"/>
    <col min="23" max="28" width="5" customWidth="1"/>
    <col min="29" max="29" width="5.5703125" customWidth="1"/>
    <col min="30" max="30" width="5" customWidth="1"/>
    <col min="31" max="31" width="5.5703125" customWidth="1"/>
    <col min="16384" max="16384" width="5" hidden="1"/>
  </cols>
  <sheetData>
    <row r="1" spans="1:16383" s="94" customFormat="1" ht="18">
      <c r="A1" s="682" t="s">
        <v>159</v>
      </c>
      <c r="B1" s="682"/>
      <c r="C1" s="682"/>
      <c r="D1" s="682"/>
      <c r="E1" s="682"/>
      <c r="F1" s="682"/>
      <c r="G1" s="682"/>
      <c r="H1" s="682"/>
      <c r="I1" s="682"/>
      <c r="J1" s="682"/>
      <c r="K1" s="682"/>
      <c r="L1" s="682"/>
      <c r="M1" s="682"/>
      <c r="N1" s="682"/>
      <c r="O1" s="682"/>
      <c r="P1" s="682"/>
      <c r="Q1" s="682"/>
      <c r="R1" s="682"/>
      <c r="S1" s="682"/>
      <c r="T1" s="682"/>
      <c r="U1" s="682"/>
      <c r="V1" s="682"/>
      <c r="W1" s="682"/>
      <c r="X1" s="682"/>
      <c r="Y1" s="682"/>
      <c r="Z1" s="682"/>
      <c r="AA1" s="682"/>
      <c r="AB1" s="682"/>
      <c r="AC1" s="682"/>
      <c r="AD1" s="682"/>
      <c r="AE1" s="682"/>
    </row>
    <row r="2" spans="1:16383" s="29" customFormat="1" ht="15" customHeight="1">
      <c r="A2" s="663"/>
      <c r="B2" s="663"/>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row>
    <row r="3" spans="1:16383" s="93" customFormat="1" ht="15">
      <c r="A3" s="683" t="s">
        <v>347</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row>
    <row r="4" spans="1:16383" s="93" customFormat="1" ht="15">
      <c r="A4" s="683" t="s">
        <v>431</v>
      </c>
      <c r="B4" s="683"/>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row>
    <row r="5" spans="1:16383" s="95" customFormat="1" ht="16.5" customHeight="1">
      <c r="A5" s="189" t="s">
        <v>202</v>
      </c>
      <c r="B5" s="684" t="s">
        <v>314</v>
      </c>
      <c r="C5" s="684"/>
      <c r="D5" s="684"/>
      <c r="E5" s="684"/>
      <c r="F5" s="684"/>
      <c r="G5" s="684"/>
      <c r="H5" s="684"/>
      <c r="I5" s="684"/>
      <c r="J5" s="684"/>
      <c r="K5" s="684"/>
      <c r="L5" s="684"/>
      <c r="M5" s="684"/>
      <c r="N5" s="684"/>
      <c r="O5" s="684"/>
      <c r="P5" s="684"/>
      <c r="Q5" s="684"/>
      <c r="R5" s="684"/>
      <c r="S5" s="684"/>
      <c r="T5" s="684"/>
      <c r="U5" s="684"/>
      <c r="V5" s="684"/>
      <c r="W5" s="684"/>
      <c r="X5" s="684"/>
      <c r="Y5" s="684"/>
      <c r="Z5" s="684"/>
      <c r="AA5" s="684"/>
      <c r="AB5" s="684"/>
      <c r="AC5" s="684"/>
      <c r="AD5" s="684"/>
      <c r="AE5" s="300"/>
      <c r="AF5" s="299"/>
      <c r="AG5" s="299"/>
      <c r="AH5" s="299"/>
      <c r="AI5" s="299"/>
      <c r="AJ5" s="299"/>
      <c r="AK5" s="299"/>
      <c r="AL5" s="299"/>
      <c r="AM5" s="299"/>
      <c r="AN5" s="299"/>
      <c r="AO5" s="299"/>
      <c r="AP5" s="299"/>
      <c r="AQ5" s="299"/>
      <c r="AR5" s="299"/>
      <c r="AS5" s="299"/>
      <c r="AT5" s="299"/>
      <c r="AU5" s="299"/>
      <c r="AV5" s="299"/>
      <c r="AW5" s="299"/>
      <c r="AX5" s="299"/>
      <c r="AY5" s="299"/>
      <c r="AZ5" s="299"/>
      <c r="BA5" s="299"/>
      <c r="BB5" s="299"/>
      <c r="BC5" s="299"/>
      <c r="BD5" s="299"/>
      <c r="BE5" s="299"/>
      <c r="BF5" s="299"/>
      <c r="BG5" s="299"/>
      <c r="BH5" s="299"/>
      <c r="BI5" s="299"/>
      <c r="BJ5" s="299"/>
      <c r="BK5" s="299"/>
      <c r="BL5" s="299"/>
      <c r="BM5" s="299"/>
      <c r="BN5" s="299"/>
      <c r="BO5" s="299"/>
      <c r="BP5" s="299"/>
      <c r="BQ5" s="299"/>
      <c r="BR5" s="299"/>
      <c r="BS5" s="299"/>
      <c r="BT5" s="299"/>
      <c r="BU5" s="299"/>
      <c r="BV5" s="299"/>
      <c r="BW5" s="299"/>
      <c r="BX5" s="299"/>
      <c r="BY5" s="299"/>
      <c r="BZ5" s="299"/>
      <c r="CA5" s="299"/>
      <c r="CB5" s="299"/>
      <c r="CC5" s="299"/>
      <c r="CD5" s="299"/>
      <c r="CE5" s="299"/>
      <c r="CF5" s="299"/>
      <c r="CG5" s="299"/>
      <c r="CH5" s="299"/>
      <c r="CI5" s="299"/>
      <c r="CJ5" s="299"/>
      <c r="CK5" s="299"/>
      <c r="CL5" s="299"/>
      <c r="CM5" s="299"/>
      <c r="CN5" s="299"/>
      <c r="CO5" s="299"/>
      <c r="CP5" s="299"/>
      <c r="CQ5" s="299"/>
      <c r="CR5" s="299"/>
      <c r="CS5" s="299"/>
      <c r="CT5" s="299"/>
      <c r="CU5" s="299"/>
      <c r="CV5" s="299"/>
      <c r="CW5" s="299"/>
      <c r="CX5" s="299"/>
      <c r="CY5" s="299"/>
      <c r="CZ5" s="299"/>
      <c r="DA5" s="299"/>
      <c r="DB5" s="299"/>
      <c r="DC5" s="299"/>
      <c r="DD5" s="299"/>
      <c r="DE5" s="299"/>
      <c r="DF5" s="299"/>
      <c r="DG5" s="299"/>
      <c r="DH5" s="299"/>
      <c r="DI5" s="299"/>
      <c r="DJ5" s="299"/>
      <c r="DK5" s="299"/>
      <c r="DL5" s="299"/>
      <c r="DM5" s="299"/>
      <c r="DN5" s="299"/>
      <c r="DO5" s="299"/>
      <c r="DP5" s="299"/>
      <c r="DQ5" s="299"/>
      <c r="DR5" s="299"/>
      <c r="DS5" s="299"/>
      <c r="DT5" s="299"/>
      <c r="DU5" s="299"/>
      <c r="DV5" s="299"/>
      <c r="DW5" s="299"/>
      <c r="DX5" s="299"/>
      <c r="DY5" s="299"/>
      <c r="DZ5" s="299"/>
      <c r="EA5" s="299"/>
      <c r="EB5" s="299"/>
      <c r="EC5" s="299"/>
      <c r="ED5" s="299"/>
      <c r="EE5" s="299"/>
      <c r="EF5" s="299"/>
      <c r="EG5" s="299"/>
      <c r="EH5" s="299"/>
      <c r="EI5" s="299"/>
      <c r="EJ5" s="299"/>
      <c r="EK5" s="299"/>
      <c r="EL5" s="299"/>
      <c r="EM5" s="299"/>
      <c r="EN5" s="299"/>
      <c r="EO5" s="299"/>
      <c r="EP5" s="299"/>
      <c r="EQ5" s="299"/>
      <c r="ER5" s="299"/>
      <c r="ES5" s="299"/>
      <c r="ET5" s="299"/>
      <c r="EU5" s="299"/>
      <c r="EV5" s="299"/>
      <c r="EW5" s="299"/>
      <c r="EX5" s="299"/>
      <c r="EY5" s="299"/>
      <c r="EZ5" s="299"/>
      <c r="FA5" s="299"/>
      <c r="FB5" s="299"/>
      <c r="FC5" s="299"/>
      <c r="FD5" s="299"/>
      <c r="FE5" s="299"/>
      <c r="FF5" s="299"/>
      <c r="FG5" s="299"/>
      <c r="FH5" s="299"/>
      <c r="FI5" s="299"/>
      <c r="FJ5" s="299"/>
      <c r="FK5" s="299"/>
      <c r="FL5" s="299"/>
      <c r="FM5" s="299"/>
      <c r="FN5" s="299"/>
      <c r="FO5" s="299"/>
      <c r="FP5" s="299"/>
      <c r="FQ5" s="299"/>
      <c r="FR5" s="299"/>
      <c r="FS5" s="299"/>
      <c r="FT5" s="299"/>
      <c r="FU5" s="299"/>
      <c r="FV5" s="299"/>
      <c r="FW5" s="299"/>
      <c r="FX5" s="299"/>
      <c r="FY5" s="299"/>
      <c r="FZ5" s="299"/>
      <c r="GA5" s="299"/>
      <c r="GB5" s="299"/>
      <c r="GC5" s="299"/>
      <c r="GD5" s="299"/>
      <c r="GE5" s="299"/>
      <c r="GF5" s="299"/>
      <c r="GG5" s="299"/>
      <c r="GH5" s="299"/>
      <c r="GI5" s="299"/>
      <c r="GJ5" s="299"/>
      <c r="GK5" s="299"/>
      <c r="GL5" s="299"/>
      <c r="GM5" s="299"/>
      <c r="GN5" s="299"/>
      <c r="GO5" s="299"/>
      <c r="GP5" s="299"/>
      <c r="GQ5" s="299"/>
      <c r="GR5" s="299"/>
      <c r="GS5" s="299"/>
      <c r="GT5" s="299"/>
      <c r="GU5" s="299"/>
      <c r="GV5" s="299"/>
      <c r="GW5" s="299"/>
      <c r="GX5" s="299"/>
      <c r="GY5" s="299"/>
      <c r="GZ5" s="299"/>
      <c r="HA5" s="299"/>
      <c r="HB5" s="299"/>
      <c r="HC5" s="299"/>
      <c r="HD5" s="299"/>
      <c r="HE5" s="299"/>
      <c r="HF5" s="299"/>
      <c r="HG5" s="299"/>
      <c r="HH5" s="299"/>
      <c r="HI5" s="299"/>
      <c r="HJ5" s="299"/>
      <c r="HK5" s="299"/>
      <c r="HL5" s="299"/>
      <c r="HM5" s="299"/>
      <c r="HN5" s="299"/>
      <c r="HO5" s="299"/>
      <c r="HP5" s="299"/>
      <c r="HQ5" s="299"/>
      <c r="HR5" s="299"/>
      <c r="HS5" s="299"/>
      <c r="HT5" s="299"/>
      <c r="HU5" s="299"/>
      <c r="HV5" s="299"/>
      <c r="HW5" s="299"/>
      <c r="HX5" s="299"/>
      <c r="HY5" s="299"/>
      <c r="HZ5" s="299"/>
      <c r="IA5" s="299"/>
      <c r="IB5" s="299"/>
      <c r="IC5" s="299"/>
      <c r="ID5" s="299"/>
      <c r="IE5" s="299"/>
      <c r="IF5" s="299"/>
      <c r="IG5" s="299"/>
      <c r="IH5" s="299"/>
      <c r="II5" s="299"/>
      <c r="IJ5" s="299"/>
      <c r="IK5" s="299"/>
      <c r="IL5" s="299"/>
      <c r="IM5" s="299"/>
      <c r="IN5" s="299"/>
      <c r="IO5" s="299"/>
      <c r="IP5" s="299"/>
      <c r="IQ5" s="299"/>
      <c r="IR5" s="299"/>
      <c r="IS5" s="299"/>
      <c r="IT5" s="299"/>
      <c r="IU5" s="299"/>
      <c r="IV5" s="299"/>
      <c r="IW5" s="299"/>
      <c r="IX5" s="299"/>
      <c r="IY5" s="299"/>
      <c r="IZ5" s="299"/>
      <c r="JA5" s="299"/>
      <c r="JB5" s="299"/>
      <c r="JC5" s="299"/>
      <c r="JD5" s="299"/>
      <c r="JE5" s="299"/>
      <c r="JF5" s="299"/>
      <c r="JG5" s="299"/>
      <c r="JH5" s="299"/>
      <c r="JI5" s="299"/>
      <c r="JJ5" s="299"/>
      <c r="JK5" s="299"/>
      <c r="JL5" s="299"/>
      <c r="JM5" s="299"/>
      <c r="JN5" s="299"/>
      <c r="JO5" s="299"/>
      <c r="JP5" s="299"/>
      <c r="JQ5" s="299"/>
      <c r="JR5" s="299"/>
      <c r="JS5" s="299"/>
      <c r="JT5" s="299"/>
      <c r="JU5" s="299"/>
      <c r="JV5" s="299"/>
      <c r="JW5" s="299"/>
      <c r="JX5" s="299"/>
      <c r="JY5" s="299"/>
      <c r="JZ5" s="299"/>
      <c r="KA5" s="299"/>
      <c r="KB5" s="299"/>
      <c r="KC5" s="299"/>
      <c r="KD5" s="299"/>
      <c r="KE5" s="299"/>
      <c r="KF5" s="299"/>
      <c r="KG5" s="299"/>
      <c r="KH5" s="299"/>
      <c r="KI5" s="299"/>
      <c r="KJ5" s="299"/>
      <c r="KK5" s="299"/>
      <c r="KL5" s="299"/>
      <c r="KM5" s="299"/>
      <c r="KN5" s="299"/>
      <c r="KO5" s="299"/>
      <c r="KP5" s="299"/>
      <c r="KQ5" s="299"/>
      <c r="KR5" s="299"/>
      <c r="KS5" s="299"/>
      <c r="KT5" s="299"/>
      <c r="KU5" s="299"/>
      <c r="KV5" s="299"/>
      <c r="KW5" s="299"/>
      <c r="KX5" s="299"/>
      <c r="KY5" s="299"/>
      <c r="KZ5" s="299"/>
      <c r="LA5" s="299"/>
      <c r="LB5" s="299"/>
      <c r="LC5" s="299"/>
      <c r="LD5" s="299"/>
      <c r="LE5" s="299"/>
      <c r="LF5" s="299"/>
      <c r="LG5" s="299"/>
      <c r="LH5" s="299"/>
      <c r="LI5" s="299"/>
      <c r="LJ5" s="299"/>
      <c r="LK5" s="299"/>
      <c r="LL5" s="299"/>
      <c r="LM5" s="299"/>
      <c r="LN5" s="299"/>
      <c r="LO5" s="299"/>
      <c r="LP5" s="299"/>
      <c r="LQ5" s="299"/>
      <c r="LR5" s="299"/>
      <c r="LS5" s="299"/>
      <c r="LT5" s="299"/>
      <c r="LU5" s="299"/>
      <c r="LV5" s="299"/>
      <c r="LW5" s="299"/>
      <c r="LX5" s="299"/>
      <c r="LY5" s="299"/>
      <c r="LZ5" s="299"/>
      <c r="MA5" s="299"/>
      <c r="MB5" s="299"/>
      <c r="MC5" s="299"/>
      <c r="MD5" s="299"/>
      <c r="ME5" s="299"/>
      <c r="MF5" s="299"/>
      <c r="MG5" s="299"/>
      <c r="MH5" s="299"/>
      <c r="MI5" s="299"/>
      <c r="MJ5" s="299"/>
      <c r="MK5" s="299"/>
      <c r="ML5" s="299"/>
      <c r="MM5" s="299"/>
      <c r="MN5" s="299"/>
      <c r="MO5" s="299"/>
      <c r="MP5" s="299"/>
      <c r="MQ5" s="299"/>
      <c r="MR5" s="299"/>
      <c r="MS5" s="299"/>
      <c r="MT5" s="299"/>
      <c r="MU5" s="299"/>
      <c r="MV5" s="299"/>
      <c r="MW5" s="299"/>
      <c r="MX5" s="299"/>
      <c r="MY5" s="299"/>
      <c r="MZ5" s="299"/>
      <c r="NA5" s="299"/>
      <c r="NB5" s="299"/>
      <c r="NC5" s="299"/>
      <c r="ND5" s="299"/>
      <c r="NE5" s="299"/>
      <c r="NF5" s="299"/>
      <c r="NG5" s="299"/>
      <c r="NH5" s="299"/>
      <c r="NI5" s="299"/>
      <c r="NJ5" s="299"/>
      <c r="NK5" s="299"/>
      <c r="NL5" s="299"/>
      <c r="NM5" s="299"/>
      <c r="NN5" s="299"/>
      <c r="NO5" s="299"/>
      <c r="NP5" s="299"/>
      <c r="NQ5" s="299"/>
      <c r="NR5" s="299"/>
      <c r="NS5" s="299"/>
      <c r="NT5" s="299"/>
      <c r="NU5" s="299"/>
      <c r="NV5" s="299"/>
      <c r="NW5" s="299"/>
      <c r="NX5" s="299"/>
      <c r="NY5" s="299"/>
      <c r="NZ5" s="299"/>
      <c r="OA5" s="299"/>
      <c r="OB5" s="299"/>
      <c r="OC5" s="299"/>
      <c r="OD5" s="299"/>
      <c r="OE5" s="299"/>
      <c r="OF5" s="299"/>
      <c r="OG5" s="299"/>
      <c r="OH5" s="299"/>
      <c r="OI5" s="299"/>
      <c r="OJ5" s="299"/>
      <c r="OK5" s="299"/>
      <c r="OL5" s="299"/>
      <c r="OM5" s="299"/>
      <c r="ON5" s="299"/>
      <c r="OO5" s="299"/>
      <c r="OP5" s="299"/>
      <c r="OQ5" s="299"/>
      <c r="OR5" s="299"/>
      <c r="OS5" s="299"/>
      <c r="OT5" s="299"/>
      <c r="OU5" s="299"/>
      <c r="OV5" s="299"/>
      <c r="OW5" s="299"/>
      <c r="OX5" s="299"/>
      <c r="OY5" s="299"/>
      <c r="OZ5" s="299"/>
      <c r="PA5" s="299"/>
      <c r="PB5" s="299"/>
      <c r="PC5" s="299"/>
      <c r="PD5" s="299"/>
      <c r="PE5" s="299"/>
      <c r="PF5" s="299"/>
      <c r="PG5" s="299"/>
      <c r="PH5" s="299"/>
      <c r="PI5" s="299"/>
      <c r="PJ5" s="299"/>
      <c r="PK5" s="299"/>
      <c r="PL5" s="299"/>
      <c r="PM5" s="299"/>
      <c r="PN5" s="299"/>
      <c r="PO5" s="299"/>
      <c r="PP5" s="299"/>
      <c r="PQ5" s="299"/>
      <c r="PR5" s="299"/>
      <c r="PS5" s="299"/>
      <c r="PT5" s="299"/>
      <c r="PU5" s="299"/>
      <c r="PV5" s="299"/>
      <c r="PW5" s="299"/>
      <c r="PX5" s="299"/>
      <c r="PY5" s="299"/>
      <c r="PZ5" s="299"/>
      <c r="QA5" s="299"/>
      <c r="QB5" s="299"/>
      <c r="QC5" s="299"/>
      <c r="QD5" s="299"/>
      <c r="QE5" s="299"/>
      <c r="QF5" s="299"/>
      <c r="QG5" s="299"/>
      <c r="QH5" s="299"/>
      <c r="QI5" s="299"/>
      <c r="QJ5" s="299"/>
      <c r="QK5" s="299"/>
      <c r="QL5" s="299"/>
      <c r="QM5" s="299"/>
      <c r="QN5" s="299"/>
      <c r="QO5" s="299"/>
      <c r="QP5" s="299"/>
      <c r="QQ5" s="299"/>
      <c r="QR5" s="299"/>
      <c r="QS5" s="299"/>
      <c r="QT5" s="299"/>
      <c r="QU5" s="299"/>
      <c r="QV5" s="299"/>
      <c r="QW5" s="299"/>
      <c r="QX5" s="299"/>
      <c r="QY5" s="299"/>
      <c r="QZ5" s="299"/>
      <c r="RA5" s="299"/>
      <c r="RB5" s="299"/>
      <c r="RC5" s="299"/>
      <c r="RD5" s="299"/>
      <c r="RE5" s="299"/>
      <c r="RF5" s="299"/>
      <c r="RG5" s="299"/>
      <c r="RH5" s="299"/>
      <c r="RI5" s="299"/>
      <c r="RJ5" s="299"/>
      <c r="RK5" s="299"/>
      <c r="RL5" s="299"/>
      <c r="RM5" s="299"/>
      <c r="RN5" s="299"/>
      <c r="RO5" s="299"/>
      <c r="RP5" s="299"/>
      <c r="RQ5" s="299"/>
      <c r="RR5" s="299"/>
      <c r="RS5" s="299"/>
      <c r="RT5" s="299"/>
      <c r="RU5" s="299"/>
      <c r="RV5" s="299"/>
      <c r="RW5" s="299"/>
      <c r="RX5" s="299"/>
      <c r="RY5" s="299"/>
      <c r="RZ5" s="299"/>
      <c r="SA5" s="299"/>
      <c r="SB5" s="299"/>
      <c r="SC5" s="299"/>
      <c r="SD5" s="299"/>
      <c r="SE5" s="299"/>
      <c r="SF5" s="299"/>
      <c r="SG5" s="299"/>
      <c r="SH5" s="299"/>
      <c r="SI5" s="299"/>
      <c r="SJ5" s="299"/>
      <c r="SK5" s="299"/>
      <c r="SL5" s="299"/>
      <c r="SM5" s="299"/>
      <c r="SN5" s="299"/>
      <c r="SO5" s="299"/>
      <c r="SP5" s="299"/>
      <c r="SQ5" s="299"/>
      <c r="SR5" s="299"/>
      <c r="SS5" s="299"/>
      <c r="ST5" s="299"/>
      <c r="SU5" s="299"/>
      <c r="SV5" s="299"/>
      <c r="SW5" s="299"/>
      <c r="SX5" s="299"/>
      <c r="SY5" s="299"/>
      <c r="SZ5" s="299"/>
      <c r="TA5" s="299"/>
      <c r="TB5" s="299"/>
      <c r="TC5" s="299"/>
      <c r="TD5" s="299"/>
      <c r="TE5" s="299"/>
      <c r="TF5" s="299"/>
      <c r="TG5" s="299"/>
      <c r="TH5" s="299"/>
      <c r="TI5" s="299"/>
      <c r="TJ5" s="299"/>
      <c r="TK5" s="299"/>
      <c r="TL5" s="299"/>
      <c r="TM5" s="299"/>
      <c r="TN5" s="299"/>
      <c r="TO5" s="299"/>
      <c r="TP5" s="299"/>
      <c r="TQ5" s="299"/>
      <c r="TR5" s="299"/>
      <c r="TS5" s="299"/>
      <c r="TT5" s="299"/>
      <c r="TU5" s="299"/>
      <c r="TV5" s="299"/>
      <c r="TW5" s="299"/>
      <c r="TX5" s="299"/>
      <c r="TY5" s="299"/>
      <c r="TZ5" s="299"/>
      <c r="UA5" s="299"/>
      <c r="UB5" s="299"/>
      <c r="UC5" s="299"/>
      <c r="UD5" s="299"/>
      <c r="UE5" s="299"/>
      <c r="UF5" s="299"/>
      <c r="UG5" s="299"/>
      <c r="UH5" s="299"/>
      <c r="UI5" s="299"/>
      <c r="UJ5" s="299"/>
      <c r="UK5" s="299"/>
      <c r="UL5" s="299"/>
      <c r="UM5" s="299"/>
      <c r="UN5" s="299"/>
      <c r="UO5" s="299"/>
      <c r="UP5" s="299"/>
      <c r="UQ5" s="299"/>
      <c r="UR5" s="299"/>
      <c r="US5" s="299"/>
      <c r="UT5" s="299"/>
      <c r="UU5" s="299"/>
      <c r="UV5" s="299"/>
      <c r="UW5" s="299"/>
      <c r="UX5" s="299"/>
      <c r="UY5" s="299"/>
      <c r="UZ5" s="299"/>
      <c r="VA5" s="299"/>
      <c r="VB5" s="299"/>
      <c r="VC5" s="299"/>
      <c r="VD5" s="299"/>
      <c r="VE5" s="299"/>
      <c r="VF5" s="299"/>
      <c r="VG5" s="299"/>
      <c r="VH5" s="299"/>
      <c r="VI5" s="299"/>
      <c r="VJ5" s="299"/>
      <c r="VK5" s="299"/>
      <c r="VL5" s="299"/>
      <c r="VM5" s="299"/>
      <c r="VN5" s="299"/>
      <c r="VO5" s="299"/>
      <c r="VP5" s="299"/>
      <c r="VQ5" s="299"/>
      <c r="VR5" s="299"/>
      <c r="VS5" s="299"/>
      <c r="VT5" s="299"/>
      <c r="VU5" s="299"/>
      <c r="VV5" s="299"/>
      <c r="VW5" s="299"/>
      <c r="VX5" s="299"/>
      <c r="VY5" s="299"/>
      <c r="VZ5" s="299"/>
      <c r="WA5" s="299"/>
      <c r="WB5" s="299"/>
      <c r="WC5" s="299"/>
      <c r="WD5" s="299"/>
      <c r="WE5" s="299"/>
      <c r="WF5" s="299"/>
      <c r="WG5" s="299"/>
      <c r="WH5" s="299"/>
      <c r="WI5" s="299"/>
      <c r="WJ5" s="299"/>
      <c r="WK5" s="299"/>
      <c r="WL5" s="299"/>
      <c r="WM5" s="299"/>
      <c r="WN5" s="299"/>
      <c r="WO5" s="299"/>
      <c r="WP5" s="299"/>
      <c r="WQ5" s="299"/>
      <c r="WR5" s="299"/>
      <c r="WS5" s="299"/>
      <c r="WT5" s="299"/>
      <c r="WU5" s="299"/>
      <c r="WV5" s="299"/>
      <c r="WW5" s="299"/>
      <c r="WX5" s="299"/>
      <c r="WY5" s="299"/>
      <c r="WZ5" s="299"/>
      <c r="XA5" s="299"/>
      <c r="XB5" s="299"/>
      <c r="XC5" s="299"/>
      <c r="XD5" s="299"/>
      <c r="XE5" s="299"/>
      <c r="XF5" s="299"/>
      <c r="XG5" s="299"/>
      <c r="XH5" s="299"/>
      <c r="XI5" s="299"/>
      <c r="XJ5" s="299"/>
      <c r="XK5" s="299"/>
      <c r="XL5" s="299"/>
      <c r="XM5" s="299"/>
      <c r="XN5" s="299"/>
      <c r="XO5" s="299"/>
      <c r="XP5" s="299"/>
      <c r="XQ5" s="299"/>
      <c r="XR5" s="299"/>
      <c r="XS5" s="299"/>
      <c r="XT5" s="299"/>
      <c r="XU5" s="299"/>
      <c r="XV5" s="299"/>
      <c r="XW5" s="299"/>
      <c r="XX5" s="299"/>
      <c r="XY5" s="299"/>
      <c r="XZ5" s="299"/>
      <c r="YA5" s="299"/>
      <c r="YB5" s="299"/>
      <c r="YC5" s="299"/>
      <c r="YD5" s="299"/>
      <c r="YE5" s="299"/>
      <c r="YF5" s="299"/>
      <c r="YG5" s="299"/>
      <c r="YH5" s="299"/>
      <c r="YI5" s="299"/>
      <c r="YJ5" s="299"/>
      <c r="YK5" s="299"/>
      <c r="YL5" s="299"/>
      <c r="YM5" s="299"/>
      <c r="YN5" s="299"/>
      <c r="YO5" s="299"/>
      <c r="YP5" s="299"/>
      <c r="YQ5" s="299"/>
      <c r="YR5" s="299"/>
      <c r="YS5" s="299"/>
      <c r="YT5" s="299"/>
      <c r="YU5" s="299"/>
      <c r="YV5" s="299"/>
      <c r="YW5" s="299"/>
      <c r="YX5" s="299"/>
      <c r="YY5" s="299"/>
      <c r="YZ5" s="299"/>
      <c r="ZA5" s="299"/>
      <c r="ZB5" s="299"/>
      <c r="ZC5" s="299"/>
      <c r="ZD5" s="299"/>
      <c r="ZE5" s="299"/>
      <c r="ZF5" s="299"/>
      <c r="ZG5" s="299"/>
      <c r="ZH5" s="299"/>
      <c r="ZI5" s="299"/>
      <c r="ZJ5" s="299"/>
      <c r="ZK5" s="299"/>
      <c r="ZL5" s="299"/>
      <c r="ZM5" s="299"/>
      <c r="ZN5" s="299"/>
      <c r="ZO5" s="299"/>
      <c r="ZP5" s="299"/>
      <c r="ZQ5" s="299"/>
      <c r="ZR5" s="299"/>
      <c r="ZS5" s="299"/>
      <c r="ZT5" s="299"/>
      <c r="ZU5" s="299"/>
      <c r="ZV5" s="299"/>
      <c r="ZW5" s="299"/>
      <c r="ZX5" s="299"/>
      <c r="ZY5" s="299"/>
      <c r="ZZ5" s="299"/>
      <c r="AAA5" s="299"/>
      <c r="AAB5" s="299"/>
      <c r="AAC5" s="299"/>
      <c r="AAD5" s="299"/>
      <c r="AAE5" s="299"/>
      <c r="AAF5" s="299"/>
      <c r="AAG5" s="299"/>
      <c r="AAH5" s="299"/>
      <c r="AAI5" s="299"/>
      <c r="AAJ5" s="299"/>
      <c r="AAK5" s="299"/>
      <c r="AAL5" s="299"/>
      <c r="AAM5" s="299"/>
      <c r="AAN5" s="299"/>
      <c r="AAO5" s="299"/>
      <c r="AAP5" s="299"/>
      <c r="AAQ5" s="299"/>
      <c r="AAR5" s="299"/>
      <c r="AAS5" s="299"/>
      <c r="AAT5" s="299"/>
      <c r="AAU5" s="299"/>
      <c r="AAV5" s="299"/>
      <c r="AAW5" s="299"/>
      <c r="AAX5" s="299"/>
      <c r="AAY5" s="299"/>
      <c r="AAZ5" s="299"/>
      <c r="ABA5" s="299"/>
      <c r="ABB5" s="299"/>
      <c r="ABC5" s="299"/>
      <c r="ABD5" s="299"/>
      <c r="ABE5" s="299"/>
      <c r="ABF5" s="299"/>
      <c r="ABG5" s="299"/>
      <c r="ABH5" s="299"/>
      <c r="ABI5" s="299"/>
      <c r="ABJ5" s="299"/>
      <c r="ABK5" s="299"/>
      <c r="ABL5" s="299"/>
      <c r="ABM5" s="299"/>
      <c r="ABN5" s="299"/>
      <c r="ABO5" s="299"/>
      <c r="ABP5" s="299"/>
      <c r="ABQ5" s="299"/>
      <c r="ABR5" s="299"/>
      <c r="ABS5" s="299"/>
      <c r="ABT5" s="299"/>
      <c r="ABU5" s="299"/>
      <c r="ABV5" s="299"/>
      <c r="ABW5" s="299"/>
      <c r="ABX5" s="299"/>
      <c r="ABY5" s="299"/>
      <c r="ABZ5" s="299"/>
      <c r="ACA5" s="299"/>
      <c r="ACB5" s="299"/>
      <c r="ACC5" s="299"/>
      <c r="ACD5" s="299"/>
      <c r="ACE5" s="299"/>
      <c r="ACF5" s="299"/>
      <c r="ACG5" s="299"/>
      <c r="ACH5" s="299"/>
      <c r="ACI5" s="299"/>
      <c r="ACJ5" s="299"/>
      <c r="ACK5" s="299"/>
      <c r="ACL5" s="299"/>
      <c r="ACM5" s="299"/>
      <c r="ACN5" s="299"/>
      <c r="ACO5" s="299"/>
      <c r="ACP5" s="299"/>
      <c r="ACQ5" s="299"/>
      <c r="ACR5" s="299"/>
      <c r="ACS5" s="299"/>
      <c r="ACT5" s="299"/>
      <c r="ACU5" s="299"/>
      <c r="ACV5" s="299"/>
      <c r="ACW5" s="299"/>
      <c r="ACX5" s="299"/>
      <c r="ACY5" s="299"/>
      <c r="ACZ5" s="299"/>
      <c r="ADA5" s="299"/>
      <c r="ADB5" s="299"/>
      <c r="ADC5" s="299"/>
      <c r="ADD5" s="299"/>
      <c r="ADE5" s="299"/>
      <c r="ADF5" s="299"/>
      <c r="ADG5" s="299"/>
      <c r="ADH5" s="299"/>
      <c r="ADI5" s="299"/>
      <c r="ADJ5" s="299"/>
      <c r="ADK5" s="299"/>
      <c r="ADL5" s="299"/>
      <c r="ADM5" s="299"/>
      <c r="ADN5" s="299"/>
      <c r="ADO5" s="299"/>
      <c r="ADP5" s="299"/>
      <c r="ADQ5" s="299"/>
      <c r="ADR5" s="299"/>
      <c r="ADS5" s="299"/>
      <c r="ADT5" s="299"/>
      <c r="ADU5" s="299"/>
      <c r="ADV5" s="299"/>
      <c r="ADW5" s="299"/>
      <c r="ADX5" s="299"/>
      <c r="ADY5" s="299"/>
      <c r="ADZ5" s="299"/>
      <c r="AEA5" s="299"/>
      <c r="AEB5" s="299"/>
      <c r="AEC5" s="299"/>
      <c r="AED5" s="299"/>
      <c r="AEE5" s="299"/>
      <c r="AEF5" s="299"/>
      <c r="AEG5" s="299"/>
      <c r="AEH5" s="299"/>
      <c r="AEI5" s="299"/>
      <c r="AEJ5" s="299"/>
      <c r="AEK5" s="299"/>
      <c r="AEL5" s="299"/>
      <c r="AEM5" s="299"/>
      <c r="AEN5" s="299"/>
      <c r="AEO5" s="299"/>
      <c r="AEP5" s="299"/>
      <c r="AEQ5" s="299"/>
      <c r="AER5" s="299"/>
      <c r="AES5" s="299"/>
      <c r="AET5" s="299"/>
      <c r="AEU5" s="299"/>
      <c r="AEV5" s="299"/>
      <c r="AEW5" s="299"/>
      <c r="AEX5" s="299"/>
      <c r="AEY5" s="299"/>
      <c r="AEZ5" s="299"/>
      <c r="AFA5" s="299"/>
      <c r="AFB5" s="299"/>
      <c r="AFC5" s="299"/>
      <c r="AFD5" s="299"/>
      <c r="AFE5" s="299"/>
      <c r="AFF5" s="299"/>
      <c r="AFG5" s="299"/>
      <c r="AFH5" s="299"/>
      <c r="AFI5" s="299"/>
      <c r="AFJ5" s="299"/>
      <c r="AFK5" s="299"/>
      <c r="AFL5" s="299"/>
      <c r="AFM5" s="299"/>
      <c r="AFN5" s="299"/>
      <c r="AFO5" s="299"/>
      <c r="AFP5" s="299"/>
      <c r="AFQ5" s="299"/>
      <c r="AFR5" s="299"/>
      <c r="AFS5" s="299"/>
      <c r="AFT5" s="299"/>
      <c r="AFU5" s="299"/>
      <c r="AFV5" s="299"/>
      <c r="AFW5" s="299"/>
      <c r="AFX5" s="299"/>
      <c r="AFY5" s="299"/>
      <c r="AFZ5" s="299"/>
      <c r="AGA5" s="299"/>
      <c r="AGB5" s="299"/>
      <c r="AGC5" s="299"/>
      <c r="AGD5" s="299"/>
      <c r="AGE5" s="299"/>
      <c r="AGF5" s="299"/>
      <c r="AGG5" s="299"/>
      <c r="AGH5" s="299"/>
      <c r="AGI5" s="299"/>
      <c r="AGJ5" s="299"/>
      <c r="AGK5" s="299"/>
      <c r="AGL5" s="299"/>
      <c r="AGM5" s="299"/>
      <c r="AGN5" s="299"/>
      <c r="AGO5" s="299"/>
      <c r="AGP5" s="299"/>
      <c r="AGQ5" s="299"/>
      <c r="AGR5" s="299"/>
      <c r="AGS5" s="299"/>
      <c r="AGT5" s="299"/>
      <c r="AGU5" s="299"/>
      <c r="AGV5" s="299"/>
      <c r="AGW5" s="299"/>
      <c r="AGX5" s="299"/>
      <c r="AGY5" s="299"/>
      <c r="AGZ5" s="299"/>
      <c r="AHA5" s="299"/>
      <c r="AHB5" s="299"/>
      <c r="AHC5" s="299"/>
      <c r="AHD5" s="299"/>
      <c r="AHE5" s="299"/>
      <c r="AHF5" s="299"/>
      <c r="AHG5" s="299"/>
      <c r="AHH5" s="299"/>
      <c r="AHI5" s="299"/>
      <c r="AHJ5" s="299"/>
      <c r="AHK5" s="299"/>
      <c r="AHL5" s="299"/>
      <c r="AHM5" s="299"/>
      <c r="AHN5" s="299"/>
      <c r="AHO5" s="299"/>
      <c r="AHP5" s="299"/>
      <c r="AHQ5" s="299"/>
      <c r="AHR5" s="299"/>
      <c r="AHS5" s="299"/>
      <c r="AHT5" s="299"/>
      <c r="AHU5" s="299"/>
      <c r="AHV5" s="299"/>
      <c r="AHW5" s="299"/>
      <c r="AHX5" s="299"/>
      <c r="AHY5" s="299"/>
      <c r="AHZ5" s="299"/>
      <c r="AIA5" s="299"/>
      <c r="AIB5" s="299"/>
      <c r="AIC5" s="299"/>
      <c r="AID5" s="299"/>
      <c r="AIE5" s="299"/>
      <c r="AIF5" s="299"/>
      <c r="AIG5" s="299"/>
      <c r="AIH5" s="299"/>
      <c r="AII5" s="299"/>
      <c r="AIJ5" s="299"/>
      <c r="AIK5" s="299"/>
      <c r="AIL5" s="299"/>
      <c r="AIM5" s="299"/>
      <c r="AIN5" s="299"/>
      <c r="AIO5" s="299"/>
      <c r="AIP5" s="299"/>
      <c r="AIQ5" s="299"/>
      <c r="AIR5" s="299"/>
      <c r="AIS5" s="299"/>
      <c r="AIT5" s="299"/>
      <c r="AIU5" s="299"/>
      <c r="AIV5" s="299"/>
      <c r="AIW5" s="299"/>
      <c r="AIX5" s="299"/>
      <c r="AIY5" s="299"/>
      <c r="AIZ5" s="299"/>
      <c r="AJA5" s="299"/>
      <c r="AJB5" s="299"/>
      <c r="AJC5" s="299"/>
      <c r="AJD5" s="299"/>
      <c r="AJE5" s="299"/>
      <c r="AJF5" s="299"/>
      <c r="AJG5" s="299"/>
      <c r="AJH5" s="299"/>
      <c r="AJI5" s="299"/>
      <c r="AJJ5" s="299"/>
      <c r="AJK5" s="299"/>
      <c r="AJL5" s="299"/>
      <c r="AJM5" s="299"/>
      <c r="AJN5" s="299"/>
      <c r="AJO5" s="299"/>
      <c r="AJP5" s="299"/>
      <c r="AJQ5" s="299"/>
      <c r="AJR5" s="299"/>
      <c r="AJS5" s="299"/>
      <c r="AJT5" s="299"/>
      <c r="AJU5" s="299"/>
      <c r="AJV5" s="299"/>
      <c r="AJW5" s="299"/>
      <c r="AJX5" s="299"/>
      <c r="AJY5" s="299"/>
      <c r="AJZ5" s="299"/>
      <c r="AKA5" s="299"/>
      <c r="AKB5" s="299"/>
      <c r="AKC5" s="299"/>
      <c r="AKD5" s="299"/>
      <c r="AKE5" s="299"/>
      <c r="AKF5" s="299"/>
      <c r="AKG5" s="299"/>
      <c r="AKH5" s="299"/>
      <c r="AKI5" s="299"/>
      <c r="AKJ5" s="299"/>
      <c r="AKK5" s="299"/>
      <c r="AKL5" s="299"/>
      <c r="AKM5" s="299"/>
      <c r="AKN5" s="299"/>
      <c r="AKO5" s="299"/>
      <c r="AKP5" s="299"/>
      <c r="AKQ5" s="299"/>
      <c r="AKR5" s="299"/>
      <c r="AKS5" s="299"/>
      <c r="AKT5" s="299"/>
      <c r="AKU5" s="299"/>
      <c r="AKV5" s="299"/>
      <c r="AKW5" s="299"/>
      <c r="AKX5" s="299"/>
      <c r="AKY5" s="299"/>
      <c r="AKZ5" s="299"/>
      <c r="ALA5" s="299"/>
      <c r="ALB5" s="299"/>
      <c r="ALC5" s="299"/>
      <c r="ALD5" s="299"/>
      <c r="ALE5" s="299"/>
      <c r="ALF5" s="299"/>
      <c r="ALG5" s="299"/>
      <c r="ALH5" s="299"/>
      <c r="ALI5" s="299"/>
      <c r="ALJ5" s="299"/>
      <c r="ALK5" s="299"/>
      <c r="ALL5" s="299"/>
      <c r="ALM5" s="299"/>
      <c r="ALN5" s="299"/>
      <c r="ALO5" s="299"/>
      <c r="ALP5" s="299"/>
      <c r="ALQ5" s="299"/>
      <c r="ALR5" s="299"/>
      <c r="ALS5" s="299"/>
      <c r="ALT5" s="299"/>
      <c r="ALU5" s="299"/>
      <c r="ALV5" s="299"/>
      <c r="ALW5" s="299"/>
      <c r="ALX5" s="299"/>
      <c r="ALY5" s="299"/>
      <c r="ALZ5" s="299"/>
      <c r="AMA5" s="299"/>
      <c r="AMB5" s="299"/>
      <c r="AMC5" s="299"/>
      <c r="AMD5" s="299"/>
      <c r="AME5" s="299"/>
      <c r="AMF5" s="299"/>
      <c r="AMG5" s="299"/>
      <c r="AMH5" s="299"/>
      <c r="AMI5" s="299"/>
      <c r="AMJ5" s="299"/>
      <c r="AMK5" s="299"/>
      <c r="AML5" s="299"/>
      <c r="AMM5" s="299"/>
      <c r="AMN5" s="299"/>
      <c r="AMO5" s="299"/>
      <c r="AMP5" s="299"/>
      <c r="AMQ5" s="299"/>
      <c r="AMR5" s="299"/>
      <c r="AMS5" s="299"/>
      <c r="AMT5" s="299"/>
      <c r="AMU5" s="299"/>
      <c r="AMV5" s="299"/>
      <c r="AMW5" s="299"/>
      <c r="AMX5" s="299"/>
      <c r="AMY5" s="299"/>
      <c r="AMZ5" s="299"/>
      <c r="ANA5" s="299"/>
      <c r="ANB5" s="299"/>
      <c r="ANC5" s="299"/>
      <c r="AND5" s="299"/>
      <c r="ANE5" s="299"/>
      <c r="ANF5" s="299"/>
      <c r="ANG5" s="299"/>
      <c r="ANH5" s="299"/>
      <c r="ANI5" s="299"/>
      <c r="ANJ5" s="299"/>
      <c r="ANK5" s="299"/>
      <c r="ANL5" s="299"/>
      <c r="ANM5" s="299"/>
      <c r="ANN5" s="299"/>
      <c r="ANO5" s="299"/>
      <c r="ANP5" s="299"/>
      <c r="ANQ5" s="299"/>
      <c r="ANR5" s="299"/>
      <c r="ANS5" s="299"/>
      <c r="ANT5" s="299"/>
      <c r="ANU5" s="299"/>
      <c r="ANV5" s="299"/>
      <c r="ANW5" s="299"/>
      <c r="ANX5" s="299"/>
      <c r="ANY5" s="299"/>
      <c r="ANZ5" s="299"/>
      <c r="AOA5" s="299"/>
      <c r="AOB5" s="299"/>
      <c r="AOC5" s="299"/>
      <c r="AOD5" s="299"/>
      <c r="AOE5" s="299"/>
      <c r="AOF5" s="299"/>
      <c r="AOG5" s="299"/>
      <c r="AOH5" s="299"/>
      <c r="AOI5" s="299"/>
      <c r="AOJ5" s="299"/>
      <c r="AOK5" s="299"/>
      <c r="AOL5" s="299"/>
      <c r="AOM5" s="299"/>
      <c r="AON5" s="299"/>
      <c r="AOO5" s="299"/>
      <c r="AOP5" s="299"/>
      <c r="AOQ5" s="299"/>
      <c r="AOR5" s="299"/>
      <c r="AOS5" s="299"/>
      <c r="AOT5" s="299"/>
      <c r="AOU5" s="299"/>
      <c r="AOV5" s="299"/>
      <c r="AOW5" s="299"/>
      <c r="AOX5" s="299"/>
      <c r="AOY5" s="299"/>
      <c r="AOZ5" s="299"/>
      <c r="APA5" s="299"/>
      <c r="APB5" s="299"/>
      <c r="APC5" s="299"/>
      <c r="APD5" s="299"/>
      <c r="APE5" s="299"/>
      <c r="APF5" s="299"/>
      <c r="APG5" s="299"/>
      <c r="APH5" s="299"/>
      <c r="API5" s="299"/>
      <c r="APJ5" s="299"/>
      <c r="APK5" s="299"/>
      <c r="APL5" s="299"/>
      <c r="APM5" s="299"/>
      <c r="APN5" s="299"/>
      <c r="APO5" s="299"/>
      <c r="APP5" s="299"/>
      <c r="APQ5" s="299"/>
      <c r="APR5" s="299"/>
      <c r="APS5" s="299"/>
      <c r="APT5" s="299"/>
      <c r="APU5" s="299"/>
      <c r="APV5" s="299"/>
      <c r="APW5" s="299"/>
      <c r="APX5" s="299"/>
      <c r="APY5" s="299"/>
      <c r="APZ5" s="299"/>
      <c r="AQA5" s="299"/>
      <c r="AQB5" s="299"/>
      <c r="AQC5" s="299"/>
      <c r="AQD5" s="299"/>
      <c r="AQE5" s="299"/>
      <c r="AQF5" s="299"/>
      <c r="AQG5" s="299"/>
      <c r="AQH5" s="299"/>
      <c r="AQI5" s="299"/>
      <c r="AQJ5" s="299"/>
      <c r="AQK5" s="299"/>
      <c r="AQL5" s="299"/>
      <c r="AQM5" s="299"/>
      <c r="AQN5" s="299"/>
      <c r="AQO5" s="299"/>
      <c r="AQP5" s="299"/>
      <c r="AQQ5" s="299"/>
      <c r="AQR5" s="299"/>
      <c r="AQS5" s="299"/>
      <c r="AQT5" s="299"/>
      <c r="AQU5" s="299"/>
      <c r="AQV5" s="299"/>
      <c r="AQW5" s="299"/>
      <c r="AQX5" s="299"/>
      <c r="AQY5" s="299"/>
      <c r="AQZ5" s="299"/>
      <c r="ARA5" s="299"/>
      <c r="ARB5" s="299"/>
      <c r="ARC5" s="299"/>
      <c r="ARD5" s="299"/>
      <c r="ARE5" s="299"/>
      <c r="ARF5" s="299"/>
      <c r="ARG5" s="299"/>
      <c r="ARH5" s="299"/>
      <c r="ARI5" s="299"/>
      <c r="ARJ5" s="299"/>
      <c r="ARK5" s="299"/>
      <c r="ARL5" s="299"/>
      <c r="ARM5" s="299"/>
      <c r="ARN5" s="299"/>
      <c r="ARO5" s="299"/>
      <c r="ARP5" s="299"/>
      <c r="ARQ5" s="299"/>
      <c r="ARR5" s="299"/>
      <c r="ARS5" s="299"/>
      <c r="ART5" s="299"/>
      <c r="ARU5" s="299"/>
      <c r="ARV5" s="299"/>
      <c r="ARW5" s="299"/>
      <c r="ARX5" s="299"/>
      <c r="ARY5" s="299"/>
      <c r="ARZ5" s="299"/>
      <c r="ASA5" s="299"/>
      <c r="ASB5" s="299"/>
      <c r="ASC5" s="299"/>
      <c r="ASD5" s="299"/>
      <c r="ASE5" s="299"/>
      <c r="ASF5" s="299"/>
      <c r="ASG5" s="299"/>
      <c r="ASH5" s="299"/>
      <c r="ASI5" s="299"/>
      <c r="ASJ5" s="299"/>
      <c r="ASK5" s="299"/>
      <c r="ASL5" s="299"/>
      <c r="ASM5" s="299"/>
      <c r="ASN5" s="299"/>
      <c r="ASO5" s="299"/>
      <c r="ASP5" s="299"/>
      <c r="ASQ5" s="299"/>
      <c r="ASR5" s="299"/>
      <c r="ASS5" s="299"/>
      <c r="AST5" s="299"/>
      <c r="ASU5" s="299"/>
      <c r="ASV5" s="299"/>
      <c r="ASW5" s="299"/>
      <c r="ASX5" s="299"/>
      <c r="ASY5" s="299"/>
      <c r="ASZ5" s="299"/>
      <c r="ATA5" s="299"/>
      <c r="ATB5" s="299"/>
      <c r="ATC5" s="299"/>
      <c r="ATD5" s="299"/>
      <c r="ATE5" s="299"/>
      <c r="ATF5" s="299"/>
      <c r="ATG5" s="299"/>
      <c r="ATH5" s="299"/>
      <c r="ATI5" s="299"/>
      <c r="ATJ5" s="299"/>
      <c r="ATK5" s="299"/>
      <c r="ATL5" s="299"/>
      <c r="ATM5" s="299"/>
      <c r="ATN5" s="299"/>
      <c r="ATO5" s="299"/>
      <c r="ATP5" s="299"/>
      <c r="ATQ5" s="299"/>
      <c r="ATR5" s="299"/>
      <c r="ATS5" s="299"/>
      <c r="ATT5" s="299"/>
      <c r="ATU5" s="299"/>
      <c r="ATV5" s="299"/>
      <c r="ATW5" s="299"/>
      <c r="ATX5" s="299"/>
      <c r="ATY5" s="299"/>
      <c r="ATZ5" s="299"/>
      <c r="AUA5" s="299"/>
      <c r="AUB5" s="299"/>
      <c r="AUC5" s="299"/>
      <c r="AUD5" s="299"/>
      <c r="AUE5" s="299"/>
      <c r="AUF5" s="299"/>
      <c r="AUG5" s="299"/>
      <c r="AUH5" s="299"/>
      <c r="AUI5" s="299"/>
      <c r="AUJ5" s="299"/>
      <c r="AUK5" s="299"/>
      <c r="AUL5" s="299"/>
      <c r="AUM5" s="299"/>
      <c r="AUN5" s="299"/>
      <c r="AUO5" s="299"/>
      <c r="AUP5" s="299"/>
      <c r="AUQ5" s="299"/>
      <c r="AUR5" s="299"/>
      <c r="AUS5" s="299"/>
      <c r="AUT5" s="299"/>
      <c r="AUU5" s="299"/>
      <c r="AUV5" s="299"/>
      <c r="AUW5" s="299"/>
      <c r="AUX5" s="299"/>
      <c r="AUY5" s="299"/>
      <c r="AUZ5" s="299"/>
      <c r="AVA5" s="299"/>
      <c r="AVB5" s="299"/>
      <c r="AVC5" s="299"/>
      <c r="AVD5" s="299"/>
      <c r="AVE5" s="299"/>
      <c r="AVF5" s="299"/>
      <c r="AVG5" s="299"/>
      <c r="AVH5" s="299"/>
      <c r="AVI5" s="299"/>
      <c r="AVJ5" s="299"/>
      <c r="AVK5" s="299"/>
      <c r="AVL5" s="299"/>
      <c r="AVM5" s="299"/>
      <c r="AVN5" s="299"/>
      <c r="AVO5" s="299"/>
      <c r="AVP5" s="299"/>
      <c r="AVQ5" s="299"/>
      <c r="AVR5" s="299"/>
      <c r="AVS5" s="299"/>
      <c r="AVT5" s="299"/>
      <c r="AVU5" s="299"/>
      <c r="AVV5" s="299"/>
      <c r="AVW5" s="299"/>
      <c r="AVX5" s="299"/>
      <c r="AVY5" s="299"/>
      <c r="AVZ5" s="299"/>
      <c r="AWA5" s="299"/>
      <c r="AWB5" s="299"/>
      <c r="AWC5" s="299"/>
      <c r="AWD5" s="299"/>
      <c r="AWE5" s="299"/>
      <c r="AWF5" s="299"/>
      <c r="AWG5" s="299"/>
      <c r="AWH5" s="299"/>
      <c r="AWI5" s="299"/>
      <c r="AWJ5" s="299"/>
      <c r="AWK5" s="299"/>
      <c r="AWL5" s="299"/>
      <c r="AWM5" s="299"/>
      <c r="AWN5" s="299"/>
      <c r="AWO5" s="299"/>
      <c r="AWP5" s="299"/>
      <c r="AWQ5" s="299"/>
      <c r="AWR5" s="299"/>
      <c r="AWS5" s="299"/>
      <c r="AWT5" s="299"/>
      <c r="AWU5" s="299"/>
      <c r="AWV5" s="299"/>
      <c r="AWW5" s="299"/>
      <c r="AWX5" s="299"/>
      <c r="AWY5" s="299"/>
      <c r="AWZ5" s="299"/>
      <c r="AXA5" s="299"/>
      <c r="AXB5" s="299"/>
      <c r="AXC5" s="299"/>
      <c r="AXD5" s="299"/>
      <c r="AXE5" s="299"/>
      <c r="AXF5" s="299"/>
      <c r="AXG5" s="299"/>
      <c r="AXH5" s="299"/>
      <c r="AXI5" s="299"/>
      <c r="AXJ5" s="299"/>
      <c r="AXK5" s="299"/>
      <c r="AXL5" s="299"/>
      <c r="AXM5" s="299"/>
      <c r="AXN5" s="299"/>
      <c r="AXO5" s="299"/>
      <c r="AXP5" s="299"/>
      <c r="AXQ5" s="299"/>
      <c r="AXR5" s="299"/>
      <c r="AXS5" s="299"/>
      <c r="AXT5" s="299"/>
      <c r="AXU5" s="299"/>
      <c r="AXV5" s="299"/>
      <c r="AXW5" s="299"/>
      <c r="AXX5" s="299"/>
      <c r="AXY5" s="299"/>
      <c r="AXZ5" s="299"/>
      <c r="AYA5" s="299"/>
      <c r="AYB5" s="299"/>
      <c r="AYC5" s="299"/>
      <c r="AYD5" s="299"/>
      <c r="AYE5" s="299"/>
      <c r="AYF5" s="299"/>
      <c r="AYG5" s="299"/>
      <c r="AYH5" s="299"/>
      <c r="AYI5" s="299"/>
      <c r="AYJ5" s="299"/>
      <c r="AYK5" s="299"/>
      <c r="AYL5" s="299"/>
      <c r="AYM5" s="299"/>
      <c r="AYN5" s="299"/>
      <c r="AYO5" s="299"/>
      <c r="AYP5" s="299"/>
      <c r="AYQ5" s="299"/>
      <c r="AYR5" s="299"/>
      <c r="AYS5" s="299"/>
      <c r="AYT5" s="299"/>
      <c r="AYU5" s="299"/>
      <c r="AYV5" s="299"/>
      <c r="AYW5" s="299"/>
      <c r="AYX5" s="299"/>
      <c r="AYY5" s="299"/>
      <c r="AYZ5" s="299"/>
      <c r="AZA5" s="299"/>
      <c r="AZB5" s="299"/>
      <c r="AZC5" s="299"/>
      <c r="AZD5" s="299"/>
      <c r="AZE5" s="299"/>
      <c r="AZF5" s="299"/>
      <c r="AZG5" s="299"/>
      <c r="AZH5" s="299"/>
      <c r="AZI5" s="299"/>
      <c r="AZJ5" s="299"/>
      <c r="AZK5" s="299"/>
      <c r="AZL5" s="299"/>
      <c r="AZM5" s="299"/>
      <c r="AZN5" s="299"/>
      <c r="AZO5" s="299"/>
      <c r="AZP5" s="299"/>
      <c r="AZQ5" s="299"/>
      <c r="AZR5" s="299"/>
      <c r="AZS5" s="299"/>
      <c r="AZT5" s="299"/>
      <c r="AZU5" s="299"/>
      <c r="AZV5" s="299"/>
      <c r="AZW5" s="299"/>
      <c r="AZX5" s="299"/>
      <c r="AZY5" s="299"/>
      <c r="AZZ5" s="299"/>
      <c r="BAA5" s="299"/>
      <c r="BAB5" s="299"/>
      <c r="BAC5" s="299"/>
      <c r="BAD5" s="299"/>
      <c r="BAE5" s="299"/>
      <c r="BAF5" s="299"/>
      <c r="BAG5" s="299"/>
      <c r="BAH5" s="299"/>
      <c r="BAI5" s="299"/>
      <c r="BAJ5" s="299"/>
      <c r="BAK5" s="299"/>
      <c r="BAL5" s="299"/>
      <c r="BAM5" s="299"/>
      <c r="BAN5" s="299"/>
      <c r="BAO5" s="299"/>
      <c r="BAP5" s="299"/>
      <c r="BAQ5" s="299"/>
      <c r="BAR5" s="299"/>
      <c r="BAS5" s="299"/>
      <c r="BAT5" s="299"/>
      <c r="BAU5" s="299"/>
      <c r="BAV5" s="299"/>
      <c r="BAW5" s="299"/>
      <c r="BAX5" s="299"/>
      <c r="BAY5" s="299"/>
      <c r="BAZ5" s="299"/>
      <c r="BBA5" s="299"/>
      <c r="BBB5" s="299"/>
      <c r="BBC5" s="299"/>
      <c r="BBD5" s="299"/>
      <c r="BBE5" s="299"/>
      <c r="BBF5" s="299"/>
      <c r="BBG5" s="299"/>
      <c r="BBH5" s="299"/>
      <c r="BBI5" s="299"/>
      <c r="BBJ5" s="299"/>
      <c r="BBK5" s="299"/>
      <c r="BBL5" s="299"/>
      <c r="BBM5" s="299"/>
      <c r="BBN5" s="299"/>
      <c r="BBO5" s="299"/>
      <c r="BBP5" s="299"/>
      <c r="BBQ5" s="299"/>
      <c r="BBR5" s="299"/>
      <c r="BBS5" s="299"/>
      <c r="BBT5" s="299"/>
      <c r="BBU5" s="299"/>
      <c r="BBV5" s="299"/>
      <c r="BBW5" s="299"/>
      <c r="BBX5" s="299"/>
      <c r="BBY5" s="299"/>
      <c r="BBZ5" s="299"/>
      <c r="BCA5" s="299"/>
      <c r="BCB5" s="299"/>
      <c r="BCC5" s="299"/>
      <c r="BCD5" s="299"/>
      <c r="BCE5" s="299"/>
      <c r="BCF5" s="299"/>
      <c r="BCG5" s="299"/>
      <c r="BCH5" s="299"/>
      <c r="BCI5" s="299"/>
      <c r="BCJ5" s="299"/>
      <c r="BCK5" s="299"/>
      <c r="BCL5" s="299"/>
      <c r="BCM5" s="299"/>
      <c r="BCN5" s="299"/>
      <c r="BCO5" s="299"/>
      <c r="BCP5" s="299"/>
      <c r="BCQ5" s="299"/>
      <c r="BCR5" s="299"/>
      <c r="BCS5" s="299"/>
      <c r="BCT5" s="299"/>
      <c r="BCU5" s="299"/>
      <c r="BCV5" s="299"/>
      <c r="BCW5" s="299"/>
      <c r="BCX5" s="299"/>
      <c r="BCY5" s="299"/>
      <c r="BCZ5" s="299"/>
      <c r="BDA5" s="299"/>
      <c r="BDB5" s="299"/>
      <c r="BDC5" s="299"/>
      <c r="BDD5" s="299"/>
      <c r="BDE5" s="299"/>
      <c r="BDF5" s="299"/>
      <c r="BDG5" s="299"/>
      <c r="BDH5" s="299"/>
      <c r="BDI5" s="299"/>
      <c r="BDJ5" s="299"/>
      <c r="BDK5" s="299"/>
      <c r="BDL5" s="299"/>
      <c r="BDM5" s="299"/>
      <c r="BDN5" s="299"/>
      <c r="BDO5" s="299"/>
      <c r="BDP5" s="299"/>
      <c r="BDQ5" s="299"/>
      <c r="BDR5" s="299"/>
      <c r="BDS5" s="299"/>
      <c r="BDT5" s="299"/>
      <c r="BDU5" s="299"/>
      <c r="BDV5" s="299"/>
      <c r="BDW5" s="299"/>
      <c r="BDX5" s="299"/>
      <c r="BDY5" s="299"/>
      <c r="BDZ5" s="299"/>
      <c r="BEA5" s="299"/>
      <c r="BEB5" s="299"/>
      <c r="BEC5" s="299"/>
      <c r="BED5" s="299"/>
      <c r="BEE5" s="299"/>
      <c r="BEF5" s="299"/>
      <c r="BEG5" s="299"/>
      <c r="BEH5" s="299"/>
      <c r="BEI5" s="299"/>
      <c r="BEJ5" s="299"/>
      <c r="BEK5" s="299"/>
      <c r="BEL5" s="299"/>
      <c r="BEM5" s="299"/>
      <c r="BEN5" s="299"/>
      <c r="BEO5" s="299"/>
      <c r="BEP5" s="299"/>
      <c r="BEQ5" s="299"/>
      <c r="BER5" s="299"/>
      <c r="BES5" s="299"/>
      <c r="BET5" s="299"/>
      <c r="BEU5" s="299"/>
      <c r="BEV5" s="299"/>
      <c r="BEW5" s="299"/>
      <c r="BEX5" s="299"/>
      <c r="BEY5" s="299"/>
      <c r="BEZ5" s="299"/>
      <c r="BFA5" s="299"/>
      <c r="BFB5" s="299"/>
      <c r="BFC5" s="299"/>
      <c r="BFD5" s="299"/>
      <c r="BFE5" s="299"/>
      <c r="BFF5" s="299"/>
      <c r="BFG5" s="299"/>
      <c r="BFH5" s="299"/>
      <c r="BFI5" s="299"/>
      <c r="BFJ5" s="299"/>
      <c r="BFK5" s="299"/>
      <c r="BFL5" s="299"/>
      <c r="BFM5" s="299"/>
      <c r="BFN5" s="299"/>
      <c r="BFO5" s="299"/>
      <c r="BFP5" s="299"/>
      <c r="BFQ5" s="299"/>
      <c r="BFR5" s="299"/>
      <c r="BFS5" s="299"/>
      <c r="BFT5" s="299"/>
      <c r="BFU5" s="299"/>
      <c r="BFV5" s="299"/>
      <c r="BFW5" s="299"/>
      <c r="BFX5" s="299"/>
      <c r="BFY5" s="299"/>
      <c r="BFZ5" s="299"/>
      <c r="BGA5" s="299"/>
      <c r="BGB5" s="299"/>
      <c r="BGC5" s="299"/>
      <c r="BGD5" s="299"/>
      <c r="BGE5" s="299"/>
      <c r="BGF5" s="299"/>
      <c r="BGG5" s="299"/>
      <c r="BGH5" s="299"/>
      <c r="BGI5" s="299"/>
      <c r="BGJ5" s="299"/>
      <c r="BGK5" s="299"/>
      <c r="BGL5" s="299"/>
      <c r="BGM5" s="299"/>
      <c r="BGN5" s="299"/>
      <c r="BGO5" s="299"/>
      <c r="BGP5" s="299"/>
      <c r="BGQ5" s="299"/>
      <c r="BGR5" s="299"/>
      <c r="BGS5" s="299"/>
      <c r="BGT5" s="299"/>
      <c r="BGU5" s="299"/>
      <c r="BGV5" s="299"/>
      <c r="BGW5" s="299"/>
      <c r="BGX5" s="299"/>
      <c r="BGY5" s="299"/>
      <c r="BGZ5" s="299"/>
      <c r="BHA5" s="299"/>
      <c r="BHB5" s="299"/>
      <c r="BHC5" s="299"/>
      <c r="BHD5" s="299"/>
      <c r="BHE5" s="299"/>
      <c r="BHF5" s="299"/>
      <c r="BHG5" s="299"/>
      <c r="BHH5" s="299"/>
      <c r="BHI5" s="299"/>
      <c r="BHJ5" s="299"/>
      <c r="BHK5" s="299"/>
      <c r="BHL5" s="299"/>
      <c r="BHM5" s="299"/>
      <c r="BHN5" s="299"/>
      <c r="BHO5" s="299"/>
      <c r="BHP5" s="299"/>
      <c r="BHQ5" s="299"/>
      <c r="BHR5" s="299"/>
      <c r="BHS5" s="299"/>
      <c r="BHT5" s="299"/>
      <c r="BHU5" s="299"/>
      <c r="BHV5" s="299"/>
      <c r="BHW5" s="299"/>
      <c r="BHX5" s="299"/>
      <c r="BHY5" s="299"/>
      <c r="BHZ5" s="299"/>
      <c r="BIA5" s="299"/>
      <c r="BIB5" s="299"/>
      <c r="BIC5" s="299"/>
      <c r="BID5" s="299"/>
      <c r="BIE5" s="299"/>
      <c r="BIF5" s="299"/>
      <c r="BIG5" s="299"/>
      <c r="BIH5" s="299"/>
      <c r="BII5" s="299"/>
      <c r="BIJ5" s="299"/>
      <c r="BIK5" s="299"/>
      <c r="BIL5" s="299"/>
      <c r="BIM5" s="299"/>
      <c r="BIN5" s="299"/>
      <c r="BIO5" s="299"/>
      <c r="BIP5" s="299"/>
      <c r="BIQ5" s="299"/>
      <c r="BIR5" s="299"/>
      <c r="BIS5" s="299"/>
      <c r="BIT5" s="299"/>
      <c r="BIU5" s="299"/>
      <c r="BIV5" s="299"/>
      <c r="BIW5" s="299"/>
      <c r="BIX5" s="299"/>
      <c r="BIY5" s="299"/>
      <c r="BIZ5" s="299"/>
      <c r="BJA5" s="299"/>
      <c r="BJB5" s="299"/>
      <c r="BJC5" s="299"/>
      <c r="BJD5" s="299"/>
      <c r="BJE5" s="299"/>
      <c r="BJF5" s="299"/>
      <c r="BJG5" s="299"/>
      <c r="BJH5" s="299"/>
      <c r="BJI5" s="299"/>
      <c r="BJJ5" s="299"/>
      <c r="BJK5" s="299"/>
      <c r="BJL5" s="299"/>
      <c r="BJM5" s="299"/>
      <c r="BJN5" s="299"/>
      <c r="BJO5" s="299"/>
      <c r="BJP5" s="299"/>
      <c r="BJQ5" s="299"/>
      <c r="BJR5" s="299"/>
      <c r="BJS5" s="299"/>
      <c r="BJT5" s="299"/>
      <c r="BJU5" s="299"/>
      <c r="BJV5" s="299"/>
      <c r="BJW5" s="299"/>
      <c r="BJX5" s="299"/>
      <c r="BJY5" s="299"/>
      <c r="BJZ5" s="299"/>
      <c r="BKA5" s="299"/>
      <c r="BKB5" s="299"/>
      <c r="BKC5" s="299"/>
      <c r="BKD5" s="299"/>
      <c r="BKE5" s="299"/>
      <c r="BKF5" s="299"/>
      <c r="BKG5" s="299"/>
      <c r="BKH5" s="299"/>
      <c r="BKI5" s="299"/>
      <c r="BKJ5" s="299"/>
      <c r="BKK5" s="299"/>
      <c r="BKL5" s="299"/>
      <c r="BKM5" s="299"/>
      <c r="BKN5" s="299"/>
      <c r="BKO5" s="299"/>
      <c r="BKP5" s="299"/>
      <c r="BKQ5" s="299"/>
      <c r="BKR5" s="299"/>
      <c r="BKS5" s="299"/>
      <c r="BKT5" s="299"/>
      <c r="BKU5" s="299"/>
      <c r="BKV5" s="299"/>
      <c r="BKW5" s="299"/>
      <c r="BKX5" s="299"/>
      <c r="BKY5" s="299"/>
      <c r="BKZ5" s="299"/>
      <c r="BLA5" s="299"/>
      <c r="BLB5" s="299"/>
      <c r="BLC5" s="299"/>
      <c r="BLD5" s="299"/>
      <c r="BLE5" s="299"/>
      <c r="BLF5" s="299"/>
      <c r="BLG5" s="299"/>
      <c r="BLH5" s="299"/>
      <c r="BLI5" s="299"/>
      <c r="BLJ5" s="299"/>
      <c r="BLK5" s="299"/>
      <c r="BLL5" s="299"/>
      <c r="BLM5" s="299"/>
      <c r="BLN5" s="299"/>
      <c r="BLO5" s="299"/>
      <c r="BLP5" s="299"/>
      <c r="BLQ5" s="299"/>
      <c r="BLR5" s="299"/>
      <c r="BLS5" s="299"/>
      <c r="BLT5" s="299"/>
      <c r="BLU5" s="299"/>
      <c r="BLV5" s="299"/>
      <c r="BLW5" s="299"/>
      <c r="BLX5" s="299"/>
      <c r="BLY5" s="299"/>
      <c r="BLZ5" s="299"/>
      <c r="BMA5" s="299"/>
      <c r="BMB5" s="299"/>
      <c r="BMC5" s="299"/>
      <c r="BMD5" s="299"/>
      <c r="BME5" s="299"/>
      <c r="BMF5" s="299"/>
      <c r="BMG5" s="299"/>
      <c r="BMH5" s="299"/>
      <c r="BMI5" s="299"/>
      <c r="BMJ5" s="299"/>
      <c r="BMK5" s="299"/>
      <c r="BML5" s="299"/>
      <c r="BMM5" s="299"/>
      <c r="BMN5" s="299"/>
      <c r="BMO5" s="299"/>
      <c r="BMP5" s="299"/>
      <c r="BMQ5" s="299"/>
      <c r="BMR5" s="299"/>
      <c r="BMS5" s="299"/>
      <c r="BMT5" s="299"/>
      <c r="BMU5" s="299"/>
      <c r="BMV5" s="299"/>
      <c r="BMW5" s="299"/>
      <c r="BMX5" s="299"/>
      <c r="BMY5" s="299"/>
      <c r="BMZ5" s="299"/>
      <c r="BNA5" s="299"/>
      <c r="BNB5" s="299"/>
      <c r="BNC5" s="299"/>
      <c r="BND5" s="299"/>
      <c r="BNE5" s="299"/>
      <c r="BNF5" s="299"/>
      <c r="BNG5" s="299"/>
      <c r="BNH5" s="299"/>
      <c r="BNI5" s="299"/>
      <c r="BNJ5" s="299"/>
      <c r="BNK5" s="299"/>
      <c r="BNL5" s="299"/>
      <c r="BNM5" s="299"/>
      <c r="BNN5" s="299"/>
      <c r="BNO5" s="299"/>
      <c r="BNP5" s="299"/>
      <c r="BNQ5" s="299"/>
      <c r="BNR5" s="299"/>
      <c r="BNS5" s="299"/>
      <c r="BNT5" s="299"/>
      <c r="BNU5" s="299"/>
      <c r="BNV5" s="299"/>
      <c r="BNW5" s="299"/>
      <c r="BNX5" s="299"/>
      <c r="BNY5" s="299"/>
      <c r="BNZ5" s="299"/>
      <c r="BOA5" s="299"/>
      <c r="BOB5" s="299"/>
      <c r="BOC5" s="299"/>
      <c r="BOD5" s="299"/>
      <c r="BOE5" s="299"/>
      <c r="BOF5" s="299"/>
      <c r="BOG5" s="299"/>
      <c r="BOH5" s="299"/>
      <c r="BOI5" s="299"/>
      <c r="BOJ5" s="299"/>
      <c r="BOK5" s="299"/>
      <c r="BOL5" s="299"/>
      <c r="BOM5" s="299"/>
      <c r="BON5" s="299"/>
      <c r="BOO5" s="299"/>
      <c r="BOP5" s="299"/>
      <c r="BOQ5" s="299"/>
      <c r="BOR5" s="299"/>
      <c r="BOS5" s="299"/>
      <c r="BOT5" s="299"/>
      <c r="BOU5" s="299"/>
      <c r="BOV5" s="299"/>
      <c r="BOW5" s="299"/>
      <c r="BOX5" s="299"/>
      <c r="BOY5" s="299"/>
      <c r="BOZ5" s="299"/>
      <c r="BPA5" s="299"/>
      <c r="BPB5" s="299"/>
      <c r="BPC5" s="299"/>
      <c r="BPD5" s="299"/>
      <c r="BPE5" s="299"/>
      <c r="BPF5" s="299"/>
      <c r="BPG5" s="299"/>
      <c r="BPH5" s="299"/>
      <c r="BPI5" s="299"/>
      <c r="BPJ5" s="299"/>
      <c r="BPK5" s="299"/>
      <c r="BPL5" s="299"/>
      <c r="BPM5" s="299"/>
      <c r="BPN5" s="299"/>
      <c r="BPO5" s="299"/>
      <c r="BPP5" s="299"/>
      <c r="BPQ5" s="299"/>
      <c r="BPR5" s="299"/>
      <c r="BPS5" s="299"/>
      <c r="BPT5" s="299"/>
      <c r="BPU5" s="299"/>
      <c r="BPV5" s="299"/>
      <c r="BPW5" s="299"/>
      <c r="BPX5" s="299"/>
      <c r="BPY5" s="299"/>
      <c r="BPZ5" s="299"/>
      <c r="BQA5" s="299"/>
      <c r="BQB5" s="299"/>
      <c r="BQC5" s="299"/>
      <c r="BQD5" s="299"/>
      <c r="BQE5" s="299"/>
      <c r="BQF5" s="299"/>
      <c r="BQG5" s="299"/>
      <c r="BQH5" s="299"/>
      <c r="BQI5" s="299"/>
      <c r="BQJ5" s="299"/>
      <c r="BQK5" s="299"/>
      <c r="BQL5" s="299"/>
      <c r="BQM5" s="299"/>
      <c r="BQN5" s="299"/>
      <c r="BQO5" s="299"/>
      <c r="BQP5" s="299"/>
      <c r="BQQ5" s="299"/>
      <c r="BQR5" s="299"/>
      <c r="BQS5" s="299"/>
      <c r="BQT5" s="299"/>
      <c r="BQU5" s="299"/>
      <c r="BQV5" s="299"/>
      <c r="BQW5" s="299"/>
      <c r="BQX5" s="299"/>
      <c r="BQY5" s="299"/>
      <c r="BQZ5" s="299"/>
      <c r="BRA5" s="299"/>
      <c r="BRB5" s="299"/>
      <c r="BRC5" s="299"/>
      <c r="BRD5" s="299"/>
      <c r="BRE5" s="299"/>
      <c r="BRF5" s="299"/>
      <c r="BRG5" s="299"/>
      <c r="BRH5" s="299"/>
      <c r="BRI5" s="299"/>
      <c r="BRJ5" s="299"/>
      <c r="BRK5" s="299"/>
      <c r="BRL5" s="299"/>
      <c r="BRM5" s="299"/>
      <c r="BRN5" s="299"/>
      <c r="BRO5" s="299"/>
      <c r="BRP5" s="299"/>
      <c r="BRQ5" s="299"/>
      <c r="BRR5" s="299"/>
      <c r="BRS5" s="299"/>
      <c r="BRT5" s="299"/>
      <c r="BRU5" s="299"/>
      <c r="BRV5" s="299"/>
      <c r="BRW5" s="299"/>
      <c r="BRX5" s="299"/>
      <c r="BRY5" s="299"/>
      <c r="BRZ5" s="299"/>
      <c r="BSA5" s="299"/>
      <c r="BSB5" s="299"/>
      <c r="BSC5" s="299"/>
      <c r="BSD5" s="299"/>
      <c r="BSE5" s="299"/>
      <c r="BSF5" s="299"/>
      <c r="BSG5" s="299"/>
      <c r="BSH5" s="299"/>
      <c r="BSI5" s="299"/>
      <c r="BSJ5" s="299"/>
      <c r="BSK5" s="299"/>
      <c r="BSL5" s="299"/>
      <c r="BSM5" s="299"/>
      <c r="BSN5" s="299"/>
      <c r="BSO5" s="299"/>
      <c r="BSP5" s="299"/>
      <c r="BSQ5" s="299"/>
      <c r="BSR5" s="299"/>
      <c r="BSS5" s="299"/>
      <c r="BST5" s="299"/>
      <c r="BSU5" s="299"/>
      <c r="BSV5" s="299"/>
      <c r="BSW5" s="299"/>
      <c r="BSX5" s="299"/>
      <c r="BSY5" s="299"/>
      <c r="BSZ5" s="299"/>
      <c r="BTA5" s="299"/>
      <c r="BTB5" s="299"/>
      <c r="BTC5" s="299"/>
      <c r="BTD5" s="299"/>
      <c r="BTE5" s="299"/>
      <c r="BTF5" s="299"/>
      <c r="BTG5" s="299"/>
      <c r="BTH5" s="299"/>
      <c r="BTI5" s="299"/>
      <c r="BTJ5" s="299"/>
      <c r="BTK5" s="299"/>
      <c r="BTL5" s="299"/>
      <c r="BTM5" s="299"/>
      <c r="BTN5" s="299"/>
      <c r="BTO5" s="299"/>
      <c r="BTP5" s="299"/>
      <c r="BTQ5" s="299"/>
      <c r="BTR5" s="299"/>
      <c r="BTS5" s="299"/>
      <c r="BTT5" s="299"/>
      <c r="BTU5" s="299"/>
      <c r="BTV5" s="299"/>
      <c r="BTW5" s="299"/>
      <c r="BTX5" s="299"/>
      <c r="BTY5" s="299"/>
      <c r="BTZ5" s="299"/>
      <c r="BUA5" s="299"/>
      <c r="BUB5" s="299"/>
      <c r="BUC5" s="299"/>
      <c r="BUD5" s="299"/>
      <c r="BUE5" s="299"/>
      <c r="BUF5" s="299"/>
      <c r="BUG5" s="299"/>
      <c r="BUH5" s="299"/>
      <c r="BUI5" s="299"/>
      <c r="BUJ5" s="299"/>
      <c r="BUK5" s="299"/>
      <c r="BUL5" s="299"/>
      <c r="BUM5" s="299"/>
      <c r="BUN5" s="299"/>
      <c r="BUO5" s="299"/>
      <c r="BUP5" s="299"/>
      <c r="BUQ5" s="299"/>
      <c r="BUR5" s="299"/>
      <c r="BUS5" s="299"/>
      <c r="BUT5" s="299"/>
      <c r="BUU5" s="299"/>
      <c r="BUV5" s="299"/>
      <c r="BUW5" s="299"/>
      <c r="BUX5" s="299"/>
      <c r="BUY5" s="299"/>
      <c r="BUZ5" s="299"/>
      <c r="BVA5" s="299"/>
      <c r="BVB5" s="299"/>
      <c r="BVC5" s="299"/>
      <c r="BVD5" s="299"/>
      <c r="BVE5" s="299"/>
      <c r="BVF5" s="299"/>
      <c r="BVG5" s="299"/>
      <c r="BVH5" s="299"/>
      <c r="BVI5" s="299"/>
      <c r="BVJ5" s="299"/>
      <c r="BVK5" s="299"/>
      <c r="BVL5" s="299"/>
      <c r="BVM5" s="299"/>
      <c r="BVN5" s="299"/>
      <c r="BVO5" s="299"/>
      <c r="BVP5" s="299"/>
      <c r="BVQ5" s="299"/>
      <c r="BVR5" s="299"/>
      <c r="BVS5" s="299"/>
      <c r="BVT5" s="299"/>
      <c r="BVU5" s="299"/>
      <c r="BVV5" s="299"/>
      <c r="BVW5" s="299"/>
      <c r="BVX5" s="299"/>
      <c r="BVY5" s="299"/>
      <c r="BVZ5" s="299"/>
      <c r="BWA5" s="299"/>
      <c r="BWB5" s="299"/>
      <c r="BWC5" s="299"/>
      <c r="BWD5" s="299"/>
      <c r="BWE5" s="299"/>
      <c r="BWF5" s="299"/>
      <c r="BWG5" s="299"/>
      <c r="BWH5" s="299"/>
      <c r="BWI5" s="299"/>
      <c r="BWJ5" s="299"/>
      <c r="BWK5" s="299"/>
      <c r="BWL5" s="299"/>
      <c r="BWM5" s="299"/>
      <c r="BWN5" s="299"/>
      <c r="BWO5" s="299"/>
      <c r="BWP5" s="299"/>
      <c r="BWQ5" s="299"/>
      <c r="BWR5" s="299"/>
      <c r="BWS5" s="299"/>
      <c r="BWT5" s="299"/>
      <c r="BWU5" s="299"/>
      <c r="BWV5" s="299"/>
      <c r="BWW5" s="299"/>
      <c r="BWX5" s="299"/>
      <c r="BWY5" s="299"/>
      <c r="BWZ5" s="299"/>
      <c r="BXA5" s="299"/>
      <c r="BXB5" s="299"/>
      <c r="BXC5" s="299"/>
      <c r="BXD5" s="299"/>
      <c r="BXE5" s="299"/>
      <c r="BXF5" s="299"/>
      <c r="BXG5" s="299"/>
      <c r="BXH5" s="299"/>
      <c r="BXI5" s="299"/>
      <c r="BXJ5" s="299"/>
      <c r="BXK5" s="299"/>
      <c r="BXL5" s="299"/>
      <c r="BXM5" s="299"/>
      <c r="BXN5" s="299"/>
      <c r="BXO5" s="299"/>
      <c r="BXP5" s="299"/>
      <c r="BXQ5" s="299"/>
      <c r="BXR5" s="299"/>
      <c r="BXS5" s="299"/>
      <c r="BXT5" s="299"/>
      <c r="BXU5" s="299"/>
      <c r="BXV5" s="299"/>
      <c r="BXW5" s="299"/>
      <c r="BXX5" s="299"/>
      <c r="BXY5" s="299"/>
      <c r="BXZ5" s="299"/>
      <c r="BYA5" s="299"/>
      <c r="BYB5" s="299"/>
      <c r="BYC5" s="299"/>
      <c r="BYD5" s="299"/>
      <c r="BYE5" s="299"/>
      <c r="BYF5" s="299"/>
      <c r="BYG5" s="299"/>
      <c r="BYH5" s="299"/>
      <c r="BYI5" s="299"/>
      <c r="BYJ5" s="299"/>
      <c r="BYK5" s="299"/>
      <c r="BYL5" s="299"/>
      <c r="BYM5" s="299"/>
      <c r="BYN5" s="299"/>
      <c r="BYO5" s="299"/>
      <c r="BYP5" s="299"/>
      <c r="BYQ5" s="299"/>
      <c r="BYR5" s="299"/>
      <c r="BYS5" s="299"/>
      <c r="BYT5" s="299"/>
      <c r="BYU5" s="299"/>
      <c r="BYV5" s="299"/>
      <c r="BYW5" s="299"/>
      <c r="BYX5" s="299"/>
      <c r="BYY5" s="299"/>
      <c r="BYZ5" s="299"/>
      <c r="BZA5" s="299"/>
      <c r="BZB5" s="299"/>
      <c r="BZC5" s="299"/>
      <c r="BZD5" s="299"/>
      <c r="BZE5" s="299"/>
      <c r="BZF5" s="299"/>
      <c r="BZG5" s="299"/>
      <c r="BZH5" s="299"/>
      <c r="BZI5" s="299"/>
      <c r="BZJ5" s="299"/>
      <c r="BZK5" s="299"/>
      <c r="BZL5" s="299"/>
      <c r="BZM5" s="299"/>
      <c r="BZN5" s="299"/>
      <c r="BZO5" s="299"/>
      <c r="BZP5" s="299"/>
      <c r="BZQ5" s="299"/>
      <c r="BZR5" s="299"/>
      <c r="BZS5" s="299"/>
      <c r="BZT5" s="299"/>
      <c r="BZU5" s="299"/>
      <c r="BZV5" s="299"/>
      <c r="BZW5" s="299"/>
      <c r="BZX5" s="299"/>
      <c r="BZY5" s="299"/>
      <c r="BZZ5" s="299"/>
      <c r="CAA5" s="299"/>
      <c r="CAB5" s="299"/>
      <c r="CAC5" s="299"/>
      <c r="CAD5" s="299"/>
      <c r="CAE5" s="299"/>
      <c r="CAF5" s="299"/>
      <c r="CAG5" s="299"/>
      <c r="CAH5" s="299"/>
      <c r="CAI5" s="299"/>
      <c r="CAJ5" s="299"/>
      <c r="CAK5" s="299"/>
      <c r="CAL5" s="299"/>
      <c r="CAM5" s="299"/>
      <c r="CAN5" s="299"/>
      <c r="CAO5" s="299"/>
      <c r="CAP5" s="299"/>
      <c r="CAQ5" s="299"/>
      <c r="CAR5" s="299"/>
      <c r="CAS5" s="299"/>
      <c r="CAT5" s="299"/>
      <c r="CAU5" s="299"/>
      <c r="CAV5" s="299"/>
      <c r="CAW5" s="299"/>
      <c r="CAX5" s="299"/>
      <c r="CAY5" s="299"/>
      <c r="CAZ5" s="299"/>
      <c r="CBA5" s="299"/>
      <c r="CBB5" s="299"/>
      <c r="CBC5" s="299"/>
      <c r="CBD5" s="299"/>
      <c r="CBE5" s="299"/>
      <c r="CBF5" s="299"/>
      <c r="CBG5" s="299"/>
      <c r="CBH5" s="299"/>
      <c r="CBI5" s="299"/>
      <c r="CBJ5" s="299"/>
      <c r="CBK5" s="299"/>
      <c r="CBL5" s="299"/>
      <c r="CBM5" s="299"/>
      <c r="CBN5" s="299"/>
      <c r="CBO5" s="299"/>
      <c r="CBP5" s="299"/>
      <c r="CBQ5" s="299"/>
      <c r="CBR5" s="299"/>
      <c r="CBS5" s="299"/>
      <c r="CBT5" s="299"/>
      <c r="CBU5" s="299"/>
      <c r="CBV5" s="299"/>
      <c r="CBW5" s="299"/>
      <c r="CBX5" s="299"/>
      <c r="CBY5" s="299"/>
      <c r="CBZ5" s="299"/>
      <c r="CCA5" s="299"/>
      <c r="CCB5" s="299"/>
      <c r="CCC5" s="299"/>
      <c r="CCD5" s="299"/>
      <c r="CCE5" s="299"/>
      <c r="CCF5" s="299"/>
      <c r="CCG5" s="299"/>
      <c r="CCH5" s="299"/>
      <c r="CCI5" s="299"/>
      <c r="CCJ5" s="299"/>
      <c r="CCK5" s="299"/>
      <c r="CCL5" s="299"/>
      <c r="CCM5" s="299"/>
      <c r="CCN5" s="299"/>
      <c r="CCO5" s="299"/>
      <c r="CCP5" s="299"/>
      <c r="CCQ5" s="299"/>
      <c r="CCR5" s="299"/>
      <c r="CCS5" s="299"/>
      <c r="CCT5" s="299"/>
      <c r="CCU5" s="299"/>
      <c r="CCV5" s="299"/>
      <c r="CCW5" s="299"/>
      <c r="CCX5" s="299"/>
      <c r="CCY5" s="299"/>
      <c r="CCZ5" s="299"/>
      <c r="CDA5" s="299"/>
      <c r="CDB5" s="299"/>
      <c r="CDC5" s="299"/>
      <c r="CDD5" s="299"/>
      <c r="CDE5" s="299"/>
      <c r="CDF5" s="299"/>
      <c r="CDG5" s="299"/>
      <c r="CDH5" s="299"/>
      <c r="CDI5" s="299"/>
      <c r="CDJ5" s="299"/>
      <c r="CDK5" s="299"/>
      <c r="CDL5" s="299"/>
      <c r="CDM5" s="299"/>
      <c r="CDN5" s="299"/>
      <c r="CDO5" s="299"/>
      <c r="CDP5" s="299"/>
      <c r="CDQ5" s="299"/>
      <c r="CDR5" s="299"/>
      <c r="CDS5" s="299"/>
      <c r="CDT5" s="299"/>
      <c r="CDU5" s="299"/>
      <c r="CDV5" s="299"/>
      <c r="CDW5" s="299"/>
      <c r="CDX5" s="299"/>
      <c r="CDY5" s="299"/>
      <c r="CDZ5" s="299"/>
      <c r="CEA5" s="299"/>
      <c r="CEB5" s="299"/>
      <c r="CEC5" s="299"/>
      <c r="CED5" s="299"/>
      <c r="CEE5" s="299"/>
      <c r="CEF5" s="299"/>
      <c r="CEG5" s="299"/>
      <c r="CEH5" s="299"/>
      <c r="CEI5" s="299"/>
      <c r="CEJ5" s="299"/>
      <c r="CEK5" s="299"/>
      <c r="CEL5" s="299"/>
      <c r="CEM5" s="299"/>
      <c r="CEN5" s="299"/>
      <c r="CEO5" s="299"/>
      <c r="CEP5" s="299"/>
      <c r="CEQ5" s="299"/>
      <c r="CER5" s="299"/>
      <c r="CES5" s="299"/>
      <c r="CET5" s="299"/>
      <c r="CEU5" s="299"/>
      <c r="CEV5" s="299"/>
      <c r="CEW5" s="299"/>
      <c r="CEX5" s="299"/>
      <c r="CEY5" s="299"/>
      <c r="CEZ5" s="299"/>
      <c r="CFA5" s="299"/>
      <c r="CFB5" s="299"/>
      <c r="CFC5" s="299"/>
      <c r="CFD5" s="299"/>
      <c r="CFE5" s="299"/>
      <c r="CFF5" s="299"/>
      <c r="CFG5" s="299"/>
      <c r="CFH5" s="299"/>
      <c r="CFI5" s="299"/>
      <c r="CFJ5" s="299"/>
      <c r="CFK5" s="299"/>
      <c r="CFL5" s="299"/>
      <c r="CFM5" s="299"/>
      <c r="CFN5" s="299"/>
      <c r="CFO5" s="299"/>
      <c r="CFP5" s="299"/>
      <c r="CFQ5" s="299"/>
      <c r="CFR5" s="299"/>
      <c r="CFS5" s="299"/>
      <c r="CFT5" s="299"/>
      <c r="CFU5" s="299"/>
      <c r="CFV5" s="299"/>
      <c r="CFW5" s="299"/>
      <c r="CFX5" s="299"/>
      <c r="CFY5" s="299"/>
      <c r="CFZ5" s="299"/>
      <c r="CGA5" s="299"/>
      <c r="CGB5" s="299"/>
      <c r="CGC5" s="299"/>
      <c r="CGD5" s="299"/>
      <c r="CGE5" s="299"/>
      <c r="CGF5" s="299"/>
      <c r="CGG5" s="299"/>
      <c r="CGH5" s="299"/>
      <c r="CGI5" s="299"/>
      <c r="CGJ5" s="299"/>
      <c r="CGK5" s="299"/>
      <c r="CGL5" s="299"/>
      <c r="CGM5" s="299"/>
      <c r="CGN5" s="299"/>
      <c r="CGO5" s="299"/>
      <c r="CGP5" s="299"/>
      <c r="CGQ5" s="299"/>
      <c r="CGR5" s="299"/>
      <c r="CGS5" s="299"/>
      <c r="CGT5" s="299"/>
      <c r="CGU5" s="299"/>
      <c r="CGV5" s="299"/>
      <c r="CGW5" s="299"/>
      <c r="CGX5" s="299"/>
      <c r="CGY5" s="299"/>
      <c r="CGZ5" s="299"/>
      <c r="CHA5" s="299"/>
      <c r="CHB5" s="299"/>
      <c r="CHC5" s="299"/>
      <c r="CHD5" s="299"/>
      <c r="CHE5" s="299"/>
      <c r="CHF5" s="299"/>
      <c r="CHG5" s="299"/>
      <c r="CHH5" s="299"/>
      <c r="CHI5" s="299"/>
      <c r="CHJ5" s="299"/>
      <c r="CHK5" s="299"/>
      <c r="CHL5" s="299"/>
      <c r="CHM5" s="299"/>
      <c r="CHN5" s="299"/>
      <c r="CHO5" s="299"/>
      <c r="CHP5" s="299"/>
      <c r="CHQ5" s="299"/>
      <c r="CHR5" s="299"/>
      <c r="CHS5" s="299"/>
      <c r="CHT5" s="299"/>
      <c r="CHU5" s="299"/>
      <c r="CHV5" s="299"/>
      <c r="CHW5" s="299"/>
      <c r="CHX5" s="299"/>
      <c r="CHY5" s="299"/>
      <c r="CHZ5" s="299"/>
      <c r="CIA5" s="299"/>
      <c r="CIB5" s="299"/>
      <c r="CIC5" s="299"/>
      <c r="CID5" s="299"/>
      <c r="CIE5" s="299"/>
      <c r="CIF5" s="299"/>
      <c r="CIG5" s="299"/>
      <c r="CIH5" s="299"/>
      <c r="CII5" s="299"/>
      <c r="CIJ5" s="299"/>
      <c r="CIK5" s="299"/>
      <c r="CIL5" s="299"/>
      <c r="CIM5" s="299"/>
      <c r="CIN5" s="299"/>
      <c r="CIO5" s="299"/>
      <c r="CIP5" s="299"/>
      <c r="CIQ5" s="299"/>
      <c r="CIR5" s="299"/>
      <c r="CIS5" s="299"/>
      <c r="CIT5" s="299"/>
      <c r="CIU5" s="299"/>
      <c r="CIV5" s="299"/>
      <c r="CIW5" s="299"/>
      <c r="CIX5" s="299"/>
      <c r="CIY5" s="299"/>
      <c r="CIZ5" s="299"/>
      <c r="CJA5" s="299"/>
      <c r="CJB5" s="299"/>
      <c r="CJC5" s="299"/>
      <c r="CJD5" s="299"/>
      <c r="CJE5" s="299"/>
      <c r="CJF5" s="299"/>
      <c r="CJG5" s="299"/>
      <c r="CJH5" s="299"/>
      <c r="CJI5" s="299"/>
      <c r="CJJ5" s="299"/>
      <c r="CJK5" s="299"/>
      <c r="CJL5" s="299"/>
      <c r="CJM5" s="299"/>
      <c r="CJN5" s="299"/>
      <c r="CJO5" s="299"/>
      <c r="CJP5" s="299"/>
      <c r="CJQ5" s="299"/>
      <c r="CJR5" s="299"/>
      <c r="CJS5" s="299"/>
      <c r="CJT5" s="299"/>
      <c r="CJU5" s="299"/>
      <c r="CJV5" s="299"/>
      <c r="CJW5" s="299"/>
      <c r="CJX5" s="299"/>
      <c r="CJY5" s="299"/>
      <c r="CJZ5" s="299"/>
      <c r="CKA5" s="299"/>
      <c r="CKB5" s="299"/>
      <c r="CKC5" s="299"/>
      <c r="CKD5" s="299"/>
      <c r="CKE5" s="299"/>
      <c r="CKF5" s="299"/>
      <c r="CKG5" s="299"/>
      <c r="CKH5" s="299"/>
      <c r="CKI5" s="299"/>
      <c r="CKJ5" s="299"/>
      <c r="CKK5" s="299"/>
      <c r="CKL5" s="299"/>
      <c r="CKM5" s="299"/>
      <c r="CKN5" s="299"/>
      <c r="CKO5" s="299"/>
      <c r="CKP5" s="299"/>
      <c r="CKQ5" s="299"/>
      <c r="CKR5" s="299"/>
      <c r="CKS5" s="299"/>
      <c r="CKT5" s="299"/>
      <c r="CKU5" s="299"/>
      <c r="CKV5" s="299"/>
      <c r="CKW5" s="299"/>
      <c r="CKX5" s="299"/>
      <c r="CKY5" s="299"/>
      <c r="CKZ5" s="299"/>
      <c r="CLA5" s="299"/>
      <c r="CLB5" s="299"/>
      <c r="CLC5" s="299"/>
      <c r="CLD5" s="299"/>
      <c r="CLE5" s="299"/>
      <c r="CLF5" s="299"/>
      <c r="CLG5" s="299"/>
      <c r="CLH5" s="299"/>
      <c r="CLI5" s="299"/>
      <c r="CLJ5" s="299"/>
      <c r="CLK5" s="299"/>
      <c r="CLL5" s="299"/>
      <c r="CLM5" s="299"/>
      <c r="CLN5" s="299"/>
      <c r="CLO5" s="299"/>
      <c r="CLP5" s="299"/>
      <c r="CLQ5" s="299"/>
      <c r="CLR5" s="299"/>
      <c r="CLS5" s="299"/>
      <c r="CLT5" s="299"/>
      <c r="CLU5" s="299"/>
      <c r="CLV5" s="299"/>
      <c r="CLW5" s="299"/>
      <c r="CLX5" s="299"/>
      <c r="CLY5" s="299"/>
      <c r="CLZ5" s="299"/>
      <c r="CMA5" s="299"/>
      <c r="CMB5" s="299"/>
      <c r="CMC5" s="299"/>
      <c r="CMD5" s="299"/>
      <c r="CME5" s="299"/>
      <c r="CMF5" s="299"/>
      <c r="CMG5" s="299"/>
      <c r="CMH5" s="299"/>
      <c r="CMI5" s="299"/>
      <c r="CMJ5" s="299"/>
      <c r="CMK5" s="299"/>
      <c r="CML5" s="299"/>
      <c r="CMM5" s="299"/>
      <c r="CMN5" s="299"/>
      <c r="CMO5" s="299"/>
      <c r="CMP5" s="299"/>
      <c r="CMQ5" s="299"/>
      <c r="CMR5" s="299"/>
      <c r="CMS5" s="299"/>
      <c r="CMT5" s="299"/>
      <c r="CMU5" s="299"/>
      <c r="CMV5" s="299"/>
      <c r="CMW5" s="299"/>
      <c r="CMX5" s="299"/>
      <c r="CMY5" s="299"/>
      <c r="CMZ5" s="299"/>
      <c r="CNA5" s="299"/>
      <c r="CNB5" s="299"/>
      <c r="CNC5" s="299"/>
      <c r="CND5" s="299"/>
      <c r="CNE5" s="299"/>
      <c r="CNF5" s="299"/>
      <c r="CNG5" s="299"/>
      <c r="CNH5" s="299"/>
      <c r="CNI5" s="299"/>
      <c r="CNJ5" s="299"/>
      <c r="CNK5" s="299"/>
      <c r="CNL5" s="299"/>
      <c r="CNM5" s="299"/>
      <c r="CNN5" s="299"/>
      <c r="CNO5" s="299"/>
      <c r="CNP5" s="299"/>
      <c r="CNQ5" s="299"/>
      <c r="CNR5" s="299"/>
      <c r="CNS5" s="299"/>
      <c r="CNT5" s="299"/>
      <c r="CNU5" s="299"/>
      <c r="CNV5" s="299"/>
      <c r="CNW5" s="299"/>
      <c r="CNX5" s="299"/>
      <c r="CNY5" s="299"/>
      <c r="CNZ5" s="299"/>
      <c r="COA5" s="299"/>
      <c r="COB5" s="299"/>
      <c r="COC5" s="299"/>
      <c r="COD5" s="299"/>
      <c r="COE5" s="299"/>
      <c r="COF5" s="299"/>
      <c r="COG5" s="299"/>
      <c r="COH5" s="299"/>
      <c r="COI5" s="299"/>
      <c r="COJ5" s="299"/>
      <c r="COK5" s="299"/>
      <c r="COL5" s="299"/>
      <c r="COM5" s="299"/>
      <c r="CON5" s="299"/>
      <c r="COO5" s="299"/>
      <c r="COP5" s="299"/>
      <c r="COQ5" s="299"/>
      <c r="COR5" s="299"/>
      <c r="COS5" s="299"/>
      <c r="COT5" s="299"/>
      <c r="COU5" s="299"/>
      <c r="COV5" s="299"/>
      <c r="COW5" s="299"/>
      <c r="COX5" s="299"/>
      <c r="COY5" s="299"/>
      <c r="COZ5" s="299"/>
      <c r="CPA5" s="299"/>
      <c r="CPB5" s="299"/>
      <c r="CPC5" s="299"/>
      <c r="CPD5" s="299"/>
      <c r="CPE5" s="299"/>
      <c r="CPF5" s="299"/>
      <c r="CPG5" s="299"/>
      <c r="CPH5" s="299"/>
      <c r="CPI5" s="299"/>
      <c r="CPJ5" s="299"/>
      <c r="CPK5" s="299"/>
      <c r="CPL5" s="299"/>
      <c r="CPM5" s="299"/>
      <c r="CPN5" s="299"/>
      <c r="CPO5" s="299"/>
      <c r="CPP5" s="299"/>
      <c r="CPQ5" s="299"/>
      <c r="CPR5" s="299"/>
      <c r="CPS5" s="299"/>
      <c r="CPT5" s="299"/>
      <c r="CPU5" s="299"/>
      <c r="CPV5" s="299"/>
      <c r="CPW5" s="299"/>
      <c r="CPX5" s="299"/>
      <c r="CPY5" s="299"/>
      <c r="CPZ5" s="299"/>
      <c r="CQA5" s="299"/>
      <c r="CQB5" s="299"/>
      <c r="CQC5" s="299"/>
      <c r="CQD5" s="299"/>
      <c r="CQE5" s="299"/>
      <c r="CQF5" s="299"/>
      <c r="CQG5" s="299"/>
      <c r="CQH5" s="299"/>
      <c r="CQI5" s="299"/>
      <c r="CQJ5" s="299"/>
      <c r="CQK5" s="299"/>
      <c r="CQL5" s="299"/>
      <c r="CQM5" s="299"/>
      <c r="CQN5" s="299"/>
      <c r="CQO5" s="299"/>
      <c r="CQP5" s="299"/>
      <c r="CQQ5" s="299"/>
      <c r="CQR5" s="299"/>
      <c r="CQS5" s="299"/>
      <c r="CQT5" s="299"/>
      <c r="CQU5" s="299"/>
      <c r="CQV5" s="299"/>
      <c r="CQW5" s="299"/>
      <c r="CQX5" s="299"/>
      <c r="CQY5" s="299"/>
      <c r="CQZ5" s="299"/>
      <c r="CRA5" s="299"/>
      <c r="CRB5" s="299"/>
      <c r="CRC5" s="299"/>
      <c r="CRD5" s="299"/>
      <c r="CRE5" s="299"/>
      <c r="CRF5" s="299"/>
      <c r="CRG5" s="299"/>
      <c r="CRH5" s="299"/>
      <c r="CRI5" s="299"/>
      <c r="CRJ5" s="299"/>
      <c r="CRK5" s="299"/>
      <c r="CRL5" s="299"/>
      <c r="CRM5" s="299"/>
      <c r="CRN5" s="299"/>
      <c r="CRO5" s="299"/>
      <c r="CRP5" s="299"/>
      <c r="CRQ5" s="299"/>
      <c r="CRR5" s="299"/>
      <c r="CRS5" s="299"/>
      <c r="CRT5" s="299"/>
      <c r="CRU5" s="299"/>
      <c r="CRV5" s="299"/>
      <c r="CRW5" s="299"/>
      <c r="CRX5" s="299"/>
      <c r="CRY5" s="299"/>
      <c r="CRZ5" s="299"/>
      <c r="CSA5" s="299"/>
      <c r="CSB5" s="299"/>
      <c r="CSC5" s="299"/>
      <c r="CSD5" s="299"/>
      <c r="CSE5" s="299"/>
      <c r="CSF5" s="299"/>
      <c r="CSG5" s="299"/>
      <c r="CSH5" s="299"/>
      <c r="CSI5" s="299"/>
      <c r="CSJ5" s="299"/>
      <c r="CSK5" s="299"/>
      <c r="CSL5" s="299"/>
      <c r="CSM5" s="299"/>
      <c r="CSN5" s="299"/>
      <c r="CSO5" s="299"/>
      <c r="CSP5" s="299"/>
      <c r="CSQ5" s="299"/>
      <c r="CSR5" s="299"/>
      <c r="CSS5" s="299"/>
      <c r="CST5" s="299"/>
      <c r="CSU5" s="299"/>
      <c r="CSV5" s="299"/>
      <c r="CSW5" s="299"/>
      <c r="CSX5" s="299"/>
      <c r="CSY5" s="299"/>
      <c r="CSZ5" s="299"/>
      <c r="CTA5" s="299"/>
      <c r="CTB5" s="299"/>
      <c r="CTC5" s="299"/>
      <c r="CTD5" s="299"/>
      <c r="CTE5" s="299"/>
      <c r="CTF5" s="299"/>
      <c r="CTG5" s="299"/>
      <c r="CTH5" s="299"/>
      <c r="CTI5" s="299"/>
      <c r="CTJ5" s="299"/>
      <c r="CTK5" s="299"/>
      <c r="CTL5" s="299"/>
      <c r="CTM5" s="299"/>
      <c r="CTN5" s="299"/>
      <c r="CTO5" s="299"/>
      <c r="CTP5" s="299"/>
      <c r="CTQ5" s="299"/>
      <c r="CTR5" s="299"/>
      <c r="CTS5" s="299"/>
      <c r="CTT5" s="299"/>
      <c r="CTU5" s="299"/>
      <c r="CTV5" s="299"/>
      <c r="CTW5" s="299"/>
      <c r="CTX5" s="299"/>
      <c r="CTY5" s="299"/>
      <c r="CTZ5" s="299"/>
      <c r="CUA5" s="299"/>
      <c r="CUB5" s="299"/>
      <c r="CUC5" s="299"/>
      <c r="CUD5" s="299"/>
      <c r="CUE5" s="299"/>
      <c r="CUF5" s="299"/>
      <c r="CUG5" s="299"/>
      <c r="CUH5" s="299"/>
      <c r="CUI5" s="299"/>
      <c r="CUJ5" s="299"/>
      <c r="CUK5" s="299"/>
      <c r="CUL5" s="299"/>
      <c r="CUM5" s="299"/>
      <c r="CUN5" s="299"/>
      <c r="CUO5" s="299"/>
      <c r="CUP5" s="299"/>
      <c r="CUQ5" s="299"/>
      <c r="CUR5" s="299"/>
      <c r="CUS5" s="299"/>
      <c r="CUT5" s="299"/>
      <c r="CUU5" s="299"/>
      <c r="CUV5" s="299"/>
      <c r="CUW5" s="299"/>
      <c r="CUX5" s="299"/>
      <c r="CUY5" s="299"/>
      <c r="CUZ5" s="299"/>
      <c r="CVA5" s="299"/>
      <c r="CVB5" s="299"/>
      <c r="CVC5" s="299"/>
      <c r="CVD5" s="299"/>
      <c r="CVE5" s="299"/>
      <c r="CVF5" s="299"/>
      <c r="CVG5" s="299"/>
      <c r="CVH5" s="299"/>
      <c r="CVI5" s="299"/>
      <c r="CVJ5" s="299"/>
      <c r="CVK5" s="299"/>
      <c r="CVL5" s="299"/>
      <c r="CVM5" s="299"/>
      <c r="CVN5" s="299"/>
      <c r="CVO5" s="299"/>
      <c r="CVP5" s="299"/>
      <c r="CVQ5" s="299"/>
      <c r="CVR5" s="299"/>
      <c r="CVS5" s="299"/>
      <c r="CVT5" s="299"/>
      <c r="CVU5" s="299"/>
      <c r="CVV5" s="299"/>
      <c r="CVW5" s="299"/>
      <c r="CVX5" s="299"/>
      <c r="CVY5" s="299"/>
      <c r="CVZ5" s="299"/>
      <c r="CWA5" s="299"/>
      <c r="CWB5" s="299"/>
      <c r="CWC5" s="299"/>
      <c r="CWD5" s="299"/>
      <c r="CWE5" s="299"/>
      <c r="CWF5" s="299"/>
      <c r="CWG5" s="299"/>
      <c r="CWH5" s="299"/>
      <c r="CWI5" s="299"/>
      <c r="CWJ5" s="299"/>
      <c r="CWK5" s="299"/>
      <c r="CWL5" s="299"/>
      <c r="CWM5" s="299"/>
      <c r="CWN5" s="299"/>
      <c r="CWO5" s="299"/>
      <c r="CWP5" s="299"/>
      <c r="CWQ5" s="299"/>
      <c r="CWR5" s="299"/>
      <c r="CWS5" s="299"/>
      <c r="CWT5" s="299"/>
      <c r="CWU5" s="299"/>
      <c r="CWV5" s="299"/>
      <c r="CWW5" s="299"/>
      <c r="CWX5" s="299"/>
      <c r="CWY5" s="299"/>
      <c r="CWZ5" s="299"/>
      <c r="CXA5" s="299"/>
      <c r="CXB5" s="299"/>
      <c r="CXC5" s="299"/>
      <c r="CXD5" s="299"/>
      <c r="CXE5" s="299"/>
      <c r="CXF5" s="299"/>
      <c r="CXG5" s="299"/>
      <c r="CXH5" s="299"/>
      <c r="CXI5" s="299"/>
      <c r="CXJ5" s="299"/>
      <c r="CXK5" s="299"/>
      <c r="CXL5" s="299"/>
      <c r="CXM5" s="299"/>
      <c r="CXN5" s="299"/>
      <c r="CXO5" s="299"/>
      <c r="CXP5" s="299"/>
      <c r="CXQ5" s="299"/>
      <c r="CXR5" s="299"/>
      <c r="CXS5" s="299"/>
      <c r="CXT5" s="299"/>
      <c r="CXU5" s="299"/>
      <c r="CXV5" s="299"/>
      <c r="CXW5" s="299"/>
      <c r="CXX5" s="299"/>
      <c r="CXY5" s="299"/>
      <c r="CXZ5" s="299"/>
      <c r="CYA5" s="299"/>
      <c r="CYB5" s="299"/>
      <c r="CYC5" s="299"/>
      <c r="CYD5" s="299"/>
      <c r="CYE5" s="299"/>
      <c r="CYF5" s="299"/>
      <c r="CYG5" s="299"/>
      <c r="CYH5" s="299"/>
      <c r="CYI5" s="299"/>
      <c r="CYJ5" s="299"/>
      <c r="CYK5" s="299"/>
      <c r="CYL5" s="299"/>
      <c r="CYM5" s="299"/>
      <c r="CYN5" s="299"/>
      <c r="CYO5" s="299"/>
      <c r="CYP5" s="299"/>
      <c r="CYQ5" s="299"/>
      <c r="CYR5" s="299"/>
      <c r="CYS5" s="299"/>
      <c r="CYT5" s="299"/>
      <c r="CYU5" s="299"/>
      <c r="CYV5" s="299"/>
      <c r="CYW5" s="299"/>
      <c r="CYX5" s="299"/>
      <c r="CYY5" s="299"/>
      <c r="CYZ5" s="299"/>
      <c r="CZA5" s="299"/>
      <c r="CZB5" s="299"/>
      <c r="CZC5" s="299"/>
      <c r="CZD5" s="299"/>
      <c r="CZE5" s="299"/>
      <c r="CZF5" s="299"/>
      <c r="CZG5" s="299"/>
      <c r="CZH5" s="299"/>
      <c r="CZI5" s="299"/>
      <c r="CZJ5" s="299"/>
      <c r="CZK5" s="299"/>
      <c r="CZL5" s="299"/>
      <c r="CZM5" s="299"/>
      <c r="CZN5" s="299"/>
      <c r="CZO5" s="299"/>
      <c r="CZP5" s="299"/>
      <c r="CZQ5" s="299"/>
      <c r="CZR5" s="299"/>
      <c r="CZS5" s="299"/>
      <c r="CZT5" s="299"/>
      <c r="CZU5" s="299"/>
      <c r="CZV5" s="299"/>
      <c r="CZW5" s="299"/>
      <c r="CZX5" s="299"/>
      <c r="CZY5" s="299"/>
      <c r="CZZ5" s="299"/>
      <c r="DAA5" s="299"/>
      <c r="DAB5" s="299"/>
      <c r="DAC5" s="299"/>
      <c r="DAD5" s="299"/>
      <c r="DAE5" s="299"/>
      <c r="DAF5" s="299"/>
      <c r="DAG5" s="299"/>
      <c r="DAH5" s="299"/>
      <c r="DAI5" s="299"/>
      <c r="DAJ5" s="299"/>
      <c r="DAK5" s="299"/>
      <c r="DAL5" s="299"/>
      <c r="DAM5" s="299"/>
      <c r="DAN5" s="299"/>
      <c r="DAO5" s="299"/>
      <c r="DAP5" s="299"/>
      <c r="DAQ5" s="299"/>
      <c r="DAR5" s="299"/>
      <c r="DAS5" s="299"/>
      <c r="DAT5" s="299"/>
      <c r="DAU5" s="299"/>
      <c r="DAV5" s="299"/>
      <c r="DAW5" s="299"/>
      <c r="DAX5" s="299"/>
      <c r="DAY5" s="299"/>
      <c r="DAZ5" s="299"/>
      <c r="DBA5" s="299"/>
      <c r="DBB5" s="299"/>
      <c r="DBC5" s="299"/>
      <c r="DBD5" s="299"/>
      <c r="DBE5" s="299"/>
      <c r="DBF5" s="299"/>
      <c r="DBG5" s="299"/>
      <c r="DBH5" s="299"/>
      <c r="DBI5" s="299"/>
      <c r="DBJ5" s="299"/>
      <c r="DBK5" s="299"/>
      <c r="DBL5" s="299"/>
      <c r="DBM5" s="299"/>
      <c r="DBN5" s="299"/>
      <c r="DBO5" s="299"/>
      <c r="DBP5" s="299"/>
      <c r="DBQ5" s="299"/>
      <c r="DBR5" s="299"/>
      <c r="DBS5" s="299"/>
      <c r="DBT5" s="299"/>
      <c r="DBU5" s="299"/>
      <c r="DBV5" s="299"/>
      <c r="DBW5" s="299"/>
      <c r="DBX5" s="299"/>
      <c r="DBY5" s="299"/>
      <c r="DBZ5" s="299"/>
      <c r="DCA5" s="299"/>
      <c r="DCB5" s="299"/>
      <c r="DCC5" s="299"/>
      <c r="DCD5" s="299"/>
      <c r="DCE5" s="299"/>
      <c r="DCF5" s="299"/>
      <c r="DCG5" s="299"/>
      <c r="DCH5" s="299"/>
      <c r="DCI5" s="299"/>
      <c r="DCJ5" s="299"/>
      <c r="DCK5" s="299"/>
      <c r="DCL5" s="299"/>
      <c r="DCM5" s="299"/>
      <c r="DCN5" s="299"/>
      <c r="DCO5" s="299"/>
      <c r="DCP5" s="299"/>
      <c r="DCQ5" s="299"/>
      <c r="DCR5" s="299"/>
      <c r="DCS5" s="299"/>
      <c r="DCT5" s="299"/>
      <c r="DCU5" s="299"/>
      <c r="DCV5" s="299"/>
      <c r="DCW5" s="299"/>
      <c r="DCX5" s="299"/>
      <c r="DCY5" s="299"/>
      <c r="DCZ5" s="299"/>
      <c r="DDA5" s="299"/>
      <c r="DDB5" s="299"/>
      <c r="DDC5" s="299"/>
      <c r="DDD5" s="299"/>
      <c r="DDE5" s="299"/>
      <c r="DDF5" s="299"/>
      <c r="DDG5" s="299"/>
      <c r="DDH5" s="299"/>
      <c r="DDI5" s="299"/>
      <c r="DDJ5" s="299"/>
      <c r="DDK5" s="299"/>
      <c r="DDL5" s="299"/>
      <c r="DDM5" s="299"/>
      <c r="DDN5" s="299"/>
      <c r="DDO5" s="299"/>
      <c r="DDP5" s="299"/>
      <c r="DDQ5" s="299"/>
      <c r="DDR5" s="299"/>
      <c r="DDS5" s="299"/>
      <c r="DDT5" s="299"/>
      <c r="DDU5" s="299"/>
      <c r="DDV5" s="299"/>
      <c r="DDW5" s="299"/>
      <c r="DDX5" s="299"/>
      <c r="DDY5" s="299"/>
      <c r="DDZ5" s="299"/>
      <c r="DEA5" s="299"/>
      <c r="DEB5" s="299"/>
      <c r="DEC5" s="299"/>
      <c r="DED5" s="299"/>
      <c r="DEE5" s="299"/>
      <c r="DEF5" s="299"/>
      <c r="DEG5" s="299"/>
      <c r="DEH5" s="299"/>
      <c r="DEI5" s="299"/>
      <c r="DEJ5" s="299"/>
      <c r="DEK5" s="299"/>
      <c r="DEL5" s="299"/>
      <c r="DEM5" s="299"/>
      <c r="DEN5" s="299"/>
      <c r="DEO5" s="299"/>
      <c r="DEP5" s="299"/>
      <c r="DEQ5" s="299"/>
      <c r="DER5" s="299"/>
      <c r="DES5" s="299"/>
      <c r="DET5" s="299"/>
      <c r="DEU5" s="299"/>
      <c r="DEV5" s="299"/>
      <c r="DEW5" s="299"/>
      <c r="DEX5" s="299"/>
      <c r="DEY5" s="299"/>
      <c r="DEZ5" s="299"/>
      <c r="DFA5" s="299"/>
      <c r="DFB5" s="299"/>
      <c r="DFC5" s="299"/>
      <c r="DFD5" s="299"/>
      <c r="DFE5" s="299"/>
      <c r="DFF5" s="299"/>
      <c r="DFG5" s="299"/>
      <c r="DFH5" s="299"/>
      <c r="DFI5" s="299"/>
      <c r="DFJ5" s="299"/>
      <c r="DFK5" s="299"/>
      <c r="DFL5" s="299"/>
      <c r="DFM5" s="299"/>
      <c r="DFN5" s="299"/>
      <c r="DFO5" s="299"/>
      <c r="DFP5" s="299"/>
      <c r="DFQ5" s="299"/>
      <c r="DFR5" s="299"/>
      <c r="DFS5" s="299"/>
      <c r="DFT5" s="299"/>
      <c r="DFU5" s="299"/>
      <c r="DFV5" s="299"/>
      <c r="DFW5" s="299"/>
      <c r="DFX5" s="299"/>
      <c r="DFY5" s="299"/>
      <c r="DFZ5" s="299"/>
      <c r="DGA5" s="299"/>
      <c r="DGB5" s="299"/>
      <c r="DGC5" s="299"/>
      <c r="DGD5" s="299"/>
      <c r="DGE5" s="299"/>
      <c r="DGF5" s="299"/>
      <c r="DGG5" s="299"/>
      <c r="DGH5" s="299"/>
      <c r="DGI5" s="299"/>
      <c r="DGJ5" s="299"/>
      <c r="DGK5" s="299"/>
      <c r="DGL5" s="299"/>
      <c r="DGM5" s="299"/>
      <c r="DGN5" s="299"/>
      <c r="DGO5" s="299"/>
      <c r="DGP5" s="299"/>
      <c r="DGQ5" s="299"/>
      <c r="DGR5" s="299"/>
      <c r="DGS5" s="299"/>
      <c r="DGT5" s="299"/>
      <c r="DGU5" s="299"/>
      <c r="DGV5" s="299"/>
      <c r="DGW5" s="299"/>
      <c r="DGX5" s="299"/>
      <c r="DGY5" s="299"/>
      <c r="DGZ5" s="299"/>
      <c r="DHA5" s="299"/>
      <c r="DHB5" s="299"/>
      <c r="DHC5" s="299"/>
      <c r="DHD5" s="299"/>
      <c r="DHE5" s="299"/>
      <c r="DHF5" s="299"/>
      <c r="DHG5" s="299"/>
      <c r="DHH5" s="299"/>
      <c r="DHI5" s="299"/>
      <c r="DHJ5" s="299"/>
      <c r="DHK5" s="299"/>
      <c r="DHL5" s="299"/>
      <c r="DHM5" s="299"/>
      <c r="DHN5" s="299"/>
      <c r="DHO5" s="299"/>
      <c r="DHP5" s="299"/>
      <c r="DHQ5" s="299"/>
      <c r="DHR5" s="299"/>
      <c r="DHS5" s="299"/>
      <c r="DHT5" s="299"/>
      <c r="DHU5" s="299"/>
      <c r="DHV5" s="299"/>
      <c r="DHW5" s="299"/>
      <c r="DHX5" s="299"/>
      <c r="DHY5" s="299"/>
      <c r="DHZ5" s="299"/>
      <c r="DIA5" s="299"/>
      <c r="DIB5" s="299"/>
      <c r="DIC5" s="299"/>
      <c r="DID5" s="299"/>
      <c r="DIE5" s="299"/>
      <c r="DIF5" s="299"/>
      <c r="DIG5" s="299"/>
      <c r="DIH5" s="299"/>
      <c r="DII5" s="299"/>
      <c r="DIJ5" s="299"/>
      <c r="DIK5" s="299"/>
      <c r="DIL5" s="299"/>
      <c r="DIM5" s="299"/>
      <c r="DIN5" s="299"/>
      <c r="DIO5" s="299"/>
      <c r="DIP5" s="299"/>
      <c r="DIQ5" s="299"/>
      <c r="DIR5" s="299"/>
      <c r="DIS5" s="299"/>
      <c r="DIT5" s="299"/>
      <c r="DIU5" s="299"/>
      <c r="DIV5" s="299"/>
      <c r="DIW5" s="299"/>
      <c r="DIX5" s="299"/>
      <c r="DIY5" s="299"/>
      <c r="DIZ5" s="299"/>
      <c r="DJA5" s="299"/>
      <c r="DJB5" s="299"/>
      <c r="DJC5" s="299"/>
      <c r="DJD5" s="299"/>
      <c r="DJE5" s="299"/>
      <c r="DJF5" s="299"/>
      <c r="DJG5" s="299"/>
      <c r="DJH5" s="299"/>
      <c r="DJI5" s="299"/>
      <c r="DJJ5" s="299"/>
      <c r="DJK5" s="299"/>
      <c r="DJL5" s="299"/>
      <c r="DJM5" s="299"/>
      <c r="DJN5" s="299"/>
      <c r="DJO5" s="299"/>
      <c r="DJP5" s="299"/>
      <c r="DJQ5" s="299"/>
      <c r="DJR5" s="299"/>
      <c r="DJS5" s="299"/>
      <c r="DJT5" s="299"/>
      <c r="DJU5" s="299"/>
      <c r="DJV5" s="299"/>
      <c r="DJW5" s="299"/>
      <c r="DJX5" s="299"/>
      <c r="DJY5" s="299"/>
      <c r="DJZ5" s="299"/>
      <c r="DKA5" s="299"/>
      <c r="DKB5" s="299"/>
      <c r="DKC5" s="299"/>
      <c r="DKD5" s="299"/>
      <c r="DKE5" s="299"/>
      <c r="DKF5" s="299"/>
      <c r="DKG5" s="299"/>
      <c r="DKH5" s="299"/>
      <c r="DKI5" s="299"/>
      <c r="DKJ5" s="299"/>
      <c r="DKK5" s="299"/>
      <c r="DKL5" s="299"/>
      <c r="DKM5" s="299"/>
      <c r="DKN5" s="299"/>
      <c r="DKO5" s="299"/>
      <c r="DKP5" s="299"/>
      <c r="DKQ5" s="299"/>
      <c r="DKR5" s="299"/>
      <c r="DKS5" s="299"/>
      <c r="DKT5" s="299"/>
      <c r="DKU5" s="299"/>
      <c r="DKV5" s="299"/>
      <c r="DKW5" s="299"/>
      <c r="DKX5" s="299"/>
      <c r="DKY5" s="299"/>
      <c r="DKZ5" s="299"/>
      <c r="DLA5" s="299"/>
      <c r="DLB5" s="299"/>
      <c r="DLC5" s="299"/>
      <c r="DLD5" s="299"/>
      <c r="DLE5" s="299"/>
      <c r="DLF5" s="299"/>
      <c r="DLG5" s="299"/>
      <c r="DLH5" s="299"/>
      <c r="DLI5" s="299"/>
      <c r="DLJ5" s="299"/>
      <c r="DLK5" s="299"/>
      <c r="DLL5" s="299"/>
      <c r="DLM5" s="299"/>
      <c r="DLN5" s="299"/>
      <c r="DLO5" s="299"/>
      <c r="DLP5" s="299"/>
      <c r="DLQ5" s="299"/>
      <c r="DLR5" s="299"/>
      <c r="DLS5" s="299"/>
      <c r="DLT5" s="299"/>
      <c r="DLU5" s="299"/>
      <c r="DLV5" s="299"/>
      <c r="DLW5" s="299"/>
      <c r="DLX5" s="299"/>
      <c r="DLY5" s="299"/>
      <c r="DLZ5" s="299"/>
      <c r="DMA5" s="299"/>
      <c r="DMB5" s="299"/>
      <c r="DMC5" s="299"/>
      <c r="DMD5" s="299"/>
      <c r="DME5" s="299"/>
      <c r="DMF5" s="299"/>
      <c r="DMG5" s="299"/>
      <c r="DMH5" s="299"/>
      <c r="DMI5" s="299"/>
      <c r="DMJ5" s="299"/>
      <c r="DMK5" s="299"/>
      <c r="DML5" s="299"/>
      <c r="DMM5" s="299"/>
      <c r="DMN5" s="299"/>
      <c r="DMO5" s="299"/>
      <c r="DMP5" s="299"/>
      <c r="DMQ5" s="299"/>
      <c r="DMR5" s="299"/>
      <c r="DMS5" s="299"/>
      <c r="DMT5" s="299"/>
      <c r="DMU5" s="299"/>
      <c r="DMV5" s="299"/>
      <c r="DMW5" s="299"/>
      <c r="DMX5" s="299"/>
      <c r="DMY5" s="299"/>
      <c r="DMZ5" s="299"/>
      <c r="DNA5" s="299"/>
      <c r="DNB5" s="299"/>
      <c r="DNC5" s="299"/>
      <c r="DND5" s="299"/>
      <c r="DNE5" s="299"/>
      <c r="DNF5" s="299"/>
      <c r="DNG5" s="299"/>
      <c r="DNH5" s="299"/>
      <c r="DNI5" s="299"/>
      <c r="DNJ5" s="299"/>
      <c r="DNK5" s="299"/>
      <c r="DNL5" s="299"/>
      <c r="DNM5" s="299"/>
      <c r="DNN5" s="299"/>
      <c r="DNO5" s="299"/>
      <c r="DNP5" s="299"/>
      <c r="DNQ5" s="299"/>
      <c r="DNR5" s="299"/>
      <c r="DNS5" s="299"/>
      <c r="DNT5" s="299"/>
      <c r="DNU5" s="299"/>
      <c r="DNV5" s="299"/>
      <c r="DNW5" s="299"/>
      <c r="DNX5" s="299"/>
      <c r="DNY5" s="299"/>
      <c r="DNZ5" s="299"/>
      <c r="DOA5" s="299"/>
      <c r="DOB5" s="299"/>
      <c r="DOC5" s="299"/>
      <c r="DOD5" s="299"/>
      <c r="DOE5" s="299"/>
      <c r="DOF5" s="299"/>
      <c r="DOG5" s="299"/>
      <c r="DOH5" s="299"/>
      <c r="DOI5" s="299"/>
      <c r="DOJ5" s="299"/>
      <c r="DOK5" s="299"/>
      <c r="DOL5" s="299"/>
      <c r="DOM5" s="299"/>
      <c r="DON5" s="299"/>
      <c r="DOO5" s="299"/>
      <c r="DOP5" s="299"/>
      <c r="DOQ5" s="299"/>
      <c r="DOR5" s="299"/>
      <c r="DOS5" s="299"/>
      <c r="DOT5" s="299"/>
      <c r="DOU5" s="299"/>
      <c r="DOV5" s="299"/>
      <c r="DOW5" s="299"/>
      <c r="DOX5" s="299"/>
      <c r="DOY5" s="299"/>
      <c r="DOZ5" s="299"/>
      <c r="DPA5" s="299"/>
      <c r="DPB5" s="299"/>
      <c r="DPC5" s="299"/>
      <c r="DPD5" s="299"/>
      <c r="DPE5" s="299"/>
      <c r="DPF5" s="299"/>
      <c r="DPG5" s="299"/>
      <c r="DPH5" s="299"/>
      <c r="DPI5" s="299"/>
      <c r="DPJ5" s="299"/>
      <c r="DPK5" s="299"/>
      <c r="DPL5" s="299"/>
      <c r="DPM5" s="299"/>
      <c r="DPN5" s="299"/>
      <c r="DPO5" s="299"/>
      <c r="DPP5" s="299"/>
      <c r="DPQ5" s="299"/>
      <c r="DPR5" s="299"/>
      <c r="DPS5" s="299"/>
      <c r="DPT5" s="299"/>
      <c r="DPU5" s="299"/>
      <c r="DPV5" s="299"/>
      <c r="DPW5" s="299"/>
      <c r="DPX5" s="299"/>
      <c r="DPY5" s="299"/>
      <c r="DPZ5" s="299"/>
      <c r="DQA5" s="299"/>
      <c r="DQB5" s="299"/>
      <c r="DQC5" s="299"/>
      <c r="DQD5" s="299"/>
      <c r="DQE5" s="299"/>
      <c r="DQF5" s="299"/>
      <c r="DQG5" s="299"/>
      <c r="DQH5" s="299"/>
      <c r="DQI5" s="299"/>
      <c r="DQJ5" s="299"/>
      <c r="DQK5" s="299"/>
      <c r="DQL5" s="299"/>
      <c r="DQM5" s="299"/>
      <c r="DQN5" s="299"/>
      <c r="DQO5" s="299"/>
      <c r="DQP5" s="299"/>
      <c r="DQQ5" s="299"/>
      <c r="DQR5" s="299"/>
      <c r="DQS5" s="299"/>
      <c r="DQT5" s="299"/>
      <c r="DQU5" s="299"/>
      <c r="DQV5" s="299"/>
      <c r="DQW5" s="299"/>
      <c r="DQX5" s="299"/>
      <c r="DQY5" s="299"/>
      <c r="DQZ5" s="299"/>
      <c r="DRA5" s="299"/>
      <c r="DRB5" s="299"/>
      <c r="DRC5" s="299"/>
      <c r="DRD5" s="299"/>
      <c r="DRE5" s="299"/>
      <c r="DRF5" s="299"/>
      <c r="DRG5" s="299"/>
      <c r="DRH5" s="299"/>
      <c r="DRI5" s="299"/>
      <c r="DRJ5" s="299"/>
      <c r="DRK5" s="299"/>
      <c r="DRL5" s="299"/>
      <c r="DRM5" s="299"/>
      <c r="DRN5" s="299"/>
      <c r="DRO5" s="299"/>
      <c r="DRP5" s="299"/>
      <c r="DRQ5" s="299"/>
      <c r="DRR5" s="299"/>
      <c r="DRS5" s="299"/>
      <c r="DRT5" s="299"/>
      <c r="DRU5" s="299"/>
      <c r="DRV5" s="299"/>
      <c r="DRW5" s="299"/>
      <c r="DRX5" s="299"/>
      <c r="DRY5" s="299"/>
      <c r="DRZ5" s="299"/>
      <c r="DSA5" s="299"/>
      <c r="DSB5" s="299"/>
      <c r="DSC5" s="299"/>
      <c r="DSD5" s="299"/>
      <c r="DSE5" s="299"/>
      <c r="DSF5" s="299"/>
      <c r="DSG5" s="299"/>
      <c r="DSH5" s="299"/>
      <c r="DSI5" s="299"/>
      <c r="DSJ5" s="299"/>
      <c r="DSK5" s="299"/>
      <c r="DSL5" s="299"/>
      <c r="DSM5" s="299"/>
      <c r="DSN5" s="299"/>
      <c r="DSO5" s="299"/>
      <c r="DSP5" s="299"/>
      <c r="DSQ5" s="299"/>
      <c r="DSR5" s="299"/>
      <c r="DSS5" s="299"/>
      <c r="DST5" s="299"/>
      <c r="DSU5" s="299"/>
      <c r="DSV5" s="299"/>
      <c r="DSW5" s="299"/>
      <c r="DSX5" s="299"/>
      <c r="DSY5" s="299"/>
      <c r="DSZ5" s="299"/>
      <c r="DTA5" s="299"/>
      <c r="DTB5" s="299"/>
      <c r="DTC5" s="299"/>
      <c r="DTD5" s="299"/>
      <c r="DTE5" s="299"/>
      <c r="DTF5" s="299"/>
      <c r="DTG5" s="299"/>
      <c r="DTH5" s="299"/>
      <c r="DTI5" s="299"/>
      <c r="DTJ5" s="299"/>
      <c r="DTK5" s="299"/>
      <c r="DTL5" s="299"/>
      <c r="DTM5" s="299"/>
      <c r="DTN5" s="299"/>
      <c r="DTO5" s="299"/>
      <c r="DTP5" s="299"/>
      <c r="DTQ5" s="299"/>
      <c r="DTR5" s="299"/>
      <c r="DTS5" s="299"/>
      <c r="DTT5" s="299"/>
      <c r="DTU5" s="299"/>
      <c r="DTV5" s="299"/>
      <c r="DTW5" s="299"/>
      <c r="DTX5" s="299"/>
      <c r="DTY5" s="299"/>
      <c r="DTZ5" s="299"/>
      <c r="DUA5" s="299"/>
      <c r="DUB5" s="299"/>
      <c r="DUC5" s="299"/>
      <c r="DUD5" s="299"/>
      <c r="DUE5" s="299"/>
      <c r="DUF5" s="299"/>
      <c r="DUG5" s="299"/>
      <c r="DUH5" s="299"/>
      <c r="DUI5" s="299"/>
      <c r="DUJ5" s="299"/>
      <c r="DUK5" s="299"/>
      <c r="DUL5" s="299"/>
      <c r="DUM5" s="299"/>
      <c r="DUN5" s="299"/>
      <c r="DUO5" s="299"/>
      <c r="DUP5" s="299"/>
      <c r="DUQ5" s="299"/>
      <c r="DUR5" s="299"/>
      <c r="DUS5" s="299"/>
      <c r="DUT5" s="299"/>
      <c r="DUU5" s="299"/>
      <c r="DUV5" s="299"/>
      <c r="DUW5" s="299"/>
      <c r="DUX5" s="299"/>
      <c r="DUY5" s="299"/>
      <c r="DUZ5" s="299"/>
      <c r="DVA5" s="299"/>
      <c r="DVB5" s="299"/>
      <c r="DVC5" s="299"/>
      <c r="DVD5" s="299"/>
      <c r="DVE5" s="299"/>
      <c r="DVF5" s="299"/>
      <c r="DVG5" s="299"/>
      <c r="DVH5" s="299"/>
      <c r="DVI5" s="299"/>
      <c r="DVJ5" s="299"/>
      <c r="DVK5" s="299"/>
      <c r="DVL5" s="299"/>
      <c r="DVM5" s="299"/>
      <c r="DVN5" s="299"/>
      <c r="DVO5" s="299"/>
      <c r="DVP5" s="299"/>
      <c r="DVQ5" s="299"/>
      <c r="DVR5" s="299"/>
      <c r="DVS5" s="299"/>
      <c r="DVT5" s="299"/>
      <c r="DVU5" s="299"/>
      <c r="DVV5" s="299"/>
      <c r="DVW5" s="299"/>
      <c r="DVX5" s="299"/>
      <c r="DVY5" s="299"/>
      <c r="DVZ5" s="299"/>
      <c r="DWA5" s="299"/>
      <c r="DWB5" s="299"/>
      <c r="DWC5" s="299"/>
      <c r="DWD5" s="299"/>
      <c r="DWE5" s="299"/>
      <c r="DWF5" s="299"/>
      <c r="DWG5" s="299"/>
      <c r="DWH5" s="299"/>
      <c r="DWI5" s="299"/>
      <c r="DWJ5" s="299"/>
      <c r="DWK5" s="299"/>
      <c r="DWL5" s="299"/>
      <c r="DWM5" s="299"/>
      <c r="DWN5" s="299"/>
      <c r="DWO5" s="299"/>
      <c r="DWP5" s="299"/>
      <c r="DWQ5" s="299"/>
      <c r="DWR5" s="299"/>
      <c r="DWS5" s="299"/>
      <c r="DWT5" s="299"/>
      <c r="DWU5" s="299"/>
      <c r="DWV5" s="299"/>
      <c r="DWW5" s="299"/>
      <c r="DWX5" s="299"/>
      <c r="DWY5" s="299"/>
      <c r="DWZ5" s="299"/>
      <c r="DXA5" s="299"/>
      <c r="DXB5" s="299"/>
      <c r="DXC5" s="299"/>
      <c r="DXD5" s="299"/>
      <c r="DXE5" s="299"/>
      <c r="DXF5" s="299"/>
      <c r="DXG5" s="299"/>
      <c r="DXH5" s="299"/>
      <c r="DXI5" s="299"/>
      <c r="DXJ5" s="299"/>
      <c r="DXK5" s="299"/>
      <c r="DXL5" s="299"/>
      <c r="DXM5" s="299"/>
      <c r="DXN5" s="299"/>
      <c r="DXO5" s="299"/>
      <c r="DXP5" s="299"/>
      <c r="DXQ5" s="299"/>
      <c r="DXR5" s="299"/>
      <c r="DXS5" s="299"/>
      <c r="DXT5" s="299"/>
      <c r="DXU5" s="299"/>
      <c r="DXV5" s="299"/>
      <c r="DXW5" s="299"/>
      <c r="DXX5" s="299"/>
      <c r="DXY5" s="299"/>
      <c r="DXZ5" s="299"/>
      <c r="DYA5" s="299"/>
      <c r="DYB5" s="299"/>
      <c r="DYC5" s="299"/>
      <c r="DYD5" s="299"/>
      <c r="DYE5" s="299"/>
      <c r="DYF5" s="299"/>
      <c r="DYG5" s="299"/>
      <c r="DYH5" s="299"/>
      <c r="DYI5" s="299"/>
      <c r="DYJ5" s="299"/>
      <c r="DYK5" s="299"/>
      <c r="DYL5" s="299"/>
      <c r="DYM5" s="299"/>
      <c r="DYN5" s="299"/>
      <c r="DYO5" s="299"/>
      <c r="DYP5" s="299"/>
      <c r="DYQ5" s="299"/>
      <c r="DYR5" s="299"/>
      <c r="DYS5" s="299"/>
      <c r="DYT5" s="299"/>
      <c r="DYU5" s="299"/>
      <c r="DYV5" s="299"/>
      <c r="DYW5" s="299"/>
      <c r="DYX5" s="299"/>
      <c r="DYY5" s="299"/>
      <c r="DYZ5" s="299"/>
      <c r="DZA5" s="299"/>
      <c r="DZB5" s="299"/>
      <c r="DZC5" s="299"/>
      <c r="DZD5" s="299"/>
      <c r="DZE5" s="299"/>
      <c r="DZF5" s="299"/>
      <c r="DZG5" s="299"/>
      <c r="DZH5" s="299"/>
      <c r="DZI5" s="299"/>
      <c r="DZJ5" s="299"/>
      <c r="DZK5" s="299"/>
      <c r="DZL5" s="299"/>
      <c r="DZM5" s="299"/>
      <c r="DZN5" s="299"/>
      <c r="DZO5" s="299"/>
      <c r="DZP5" s="299"/>
      <c r="DZQ5" s="299"/>
      <c r="DZR5" s="299"/>
      <c r="DZS5" s="299"/>
      <c r="DZT5" s="299"/>
      <c r="DZU5" s="299"/>
      <c r="DZV5" s="299"/>
      <c r="DZW5" s="299"/>
      <c r="DZX5" s="299"/>
      <c r="DZY5" s="299"/>
      <c r="DZZ5" s="299"/>
      <c r="EAA5" s="299"/>
      <c r="EAB5" s="299"/>
      <c r="EAC5" s="299"/>
      <c r="EAD5" s="299"/>
      <c r="EAE5" s="299"/>
      <c r="EAF5" s="299"/>
      <c r="EAG5" s="299"/>
      <c r="EAH5" s="299"/>
      <c r="EAI5" s="299"/>
      <c r="EAJ5" s="299"/>
      <c r="EAK5" s="299"/>
      <c r="EAL5" s="299"/>
      <c r="EAM5" s="299"/>
      <c r="EAN5" s="299"/>
      <c r="EAO5" s="299"/>
      <c r="EAP5" s="299"/>
      <c r="EAQ5" s="299"/>
      <c r="EAR5" s="299"/>
      <c r="EAS5" s="299"/>
      <c r="EAT5" s="299"/>
      <c r="EAU5" s="299"/>
      <c r="EAV5" s="299"/>
      <c r="EAW5" s="299"/>
      <c r="EAX5" s="299"/>
      <c r="EAY5" s="299"/>
      <c r="EAZ5" s="299"/>
      <c r="EBA5" s="299"/>
      <c r="EBB5" s="299"/>
      <c r="EBC5" s="299"/>
      <c r="EBD5" s="299"/>
      <c r="EBE5" s="299"/>
      <c r="EBF5" s="299"/>
      <c r="EBG5" s="299"/>
      <c r="EBH5" s="299"/>
      <c r="EBI5" s="299"/>
      <c r="EBJ5" s="299"/>
      <c r="EBK5" s="299"/>
      <c r="EBL5" s="299"/>
      <c r="EBM5" s="299"/>
      <c r="EBN5" s="299"/>
      <c r="EBO5" s="299"/>
      <c r="EBP5" s="299"/>
      <c r="EBQ5" s="299"/>
      <c r="EBR5" s="299"/>
      <c r="EBS5" s="299"/>
      <c r="EBT5" s="299"/>
      <c r="EBU5" s="299"/>
      <c r="EBV5" s="299"/>
      <c r="EBW5" s="299"/>
      <c r="EBX5" s="299"/>
      <c r="EBY5" s="299"/>
      <c r="EBZ5" s="299"/>
      <c r="ECA5" s="299"/>
      <c r="ECB5" s="299"/>
      <c r="ECC5" s="299"/>
      <c r="ECD5" s="299"/>
      <c r="ECE5" s="299"/>
      <c r="ECF5" s="299"/>
      <c r="ECG5" s="299"/>
      <c r="ECH5" s="299"/>
      <c r="ECI5" s="299"/>
      <c r="ECJ5" s="299"/>
      <c r="ECK5" s="299"/>
      <c r="ECL5" s="299"/>
      <c r="ECM5" s="299"/>
      <c r="ECN5" s="299"/>
      <c r="ECO5" s="299"/>
      <c r="ECP5" s="299"/>
      <c r="ECQ5" s="299"/>
      <c r="ECR5" s="299"/>
      <c r="ECS5" s="299"/>
      <c r="ECT5" s="299"/>
      <c r="ECU5" s="299"/>
      <c r="ECV5" s="299"/>
      <c r="ECW5" s="299"/>
      <c r="ECX5" s="299"/>
      <c r="ECY5" s="299"/>
      <c r="ECZ5" s="299"/>
      <c r="EDA5" s="299"/>
      <c r="EDB5" s="299"/>
      <c r="EDC5" s="299"/>
      <c r="EDD5" s="299"/>
      <c r="EDE5" s="299"/>
      <c r="EDF5" s="299"/>
      <c r="EDG5" s="299"/>
      <c r="EDH5" s="299"/>
      <c r="EDI5" s="299"/>
      <c r="EDJ5" s="299"/>
      <c r="EDK5" s="299"/>
      <c r="EDL5" s="299"/>
      <c r="EDM5" s="299"/>
      <c r="EDN5" s="299"/>
      <c r="EDO5" s="299"/>
      <c r="EDP5" s="299"/>
      <c r="EDQ5" s="299"/>
      <c r="EDR5" s="299"/>
      <c r="EDS5" s="299"/>
      <c r="EDT5" s="299"/>
      <c r="EDU5" s="299"/>
      <c r="EDV5" s="299"/>
      <c r="EDW5" s="299"/>
      <c r="EDX5" s="299"/>
      <c r="EDY5" s="299"/>
      <c r="EDZ5" s="299"/>
      <c r="EEA5" s="299"/>
      <c r="EEB5" s="299"/>
      <c r="EEC5" s="299"/>
      <c r="EED5" s="299"/>
      <c r="EEE5" s="299"/>
      <c r="EEF5" s="299"/>
      <c r="EEG5" s="299"/>
      <c r="EEH5" s="299"/>
      <c r="EEI5" s="299"/>
      <c r="EEJ5" s="299"/>
      <c r="EEK5" s="299"/>
      <c r="EEL5" s="299"/>
      <c r="EEM5" s="299"/>
      <c r="EEN5" s="299"/>
      <c r="EEO5" s="299"/>
      <c r="EEP5" s="299"/>
      <c r="EEQ5" s="299"/>
      <c r="EER5" s="299"/>
      <c r="EES5" s="299"/>
      <c r="EET5" s="299"/>
      <c r="EEU5" s="299"/>
      <c r="EEV5" s="299"/>
      <c r="EEW5" s="299"/>
      <c r="EEX5" s="299"/>
      <c r="EEY5" s="299"/>
      <c r="EEZ5" s="299"/>
      <c r="EFA5" s="299"/>
      <c r="EFB5" s="299"/>
      <c r="EFC5" s="299"/>
      <c r="EFD5" s="299"/>
      <c r="EFE5" s="299"/>
      <c r="EFF5" s="299"/>
      <c r="EFG5" s="299"/>
      <c r="EFH5" s="299"/>
      <c r="EFI5" s="299"/>
      <c r="EFJ5" s="299"/>
      <c r="EFK5" s="299"/>
      <c r="EFL5" s="299"/>
      <c r="EFM5" s="299"/>
      <c r="EFN5" s="299"/>
      <c r="EFO5" s="299"/>
      <c r="EFP5" s="299"/>
      <c r="EFQ5" s="299"/>
      <c r="EFR5" s="299"/>
      <c r="EFS5" s="299"/>
      <c r="EFT5" s="299"/>
      <c r="EFU5" s="299"/>
      <c r="EFV5" s="299"/>
      <c r="EFW5" s="299"/>
      <c r="EFX5" s="299"/>
      <c r="EFY5" s="299"/>
      <c r="EFZ5" s="299"/>
      <c r="EGA5" s="299"/>
      <c r="EGB5" s="299"/>
      <c r="EGC5" s="299"/>
      <c r="EGD5" s="299"/>
      <c r="EGE5" s="299"/>
      <c r="EGF5" s="299"/>
      <c r="EGG5" s="299"/>
      <c r="EGH5" s="299"/>
      <c r="EGI5" s="299"/>
      <c r="EGJ5" s="299"/>
      <c r="EGK5" s="299"/>
      <c r="EGL5" s="299"/>
      <c r="EGM5" s="299"/>
      <c r="EGN5" s="299"/>
      <c r="EGO5" s="299"/>
      <c r="EGP5" s="299"/>
      <c r="EGQ5" s="299"/>
      <c r="EGR5" s="299"/>
      <c r="EGS5" s="299"/>
      <c r="EGT5" s="299"/>
      <c r="EGU5" s="299"/>
      <c r="EGV5" s="299"/>
      <c r="EGW5" s="299"/>
      <c r="EGX5" s="299"/>
      <c r="EGY5" s="299"/>
      <c r="EGZ5" s="299"/>
      <c r="EHA5" s="299"/>
      <c r="EHB5" s="299"/>
      <c r="EHC5" s="299"/>
      <c r="EHD5" s="299"/>
      <c r="EHE5" s="299"/>
      <c r="EHF5" s="299"/>
      <c r="EHG5" s="299"/>
      <c r="EHH5" s="299"/>
      <c r="EHI5" s="299"/>
      <c r="EHJ5" s="299"/>
      <c r="EHK5" s="299"/>
      <c r="EHL5" s="299"/>
      <c r="EHM5" s="299"/>
      <c r="EHN5" s="299"/>
      <c r="EHO5" s="299"/>
      <c r="EHP5" s="299"/>
      <c r="EHQ5" s="299"/>
      <c r="EHR5" s="299"/>
      <c r="EHS5" s="299"/>
      <c r="EHT5" s="299"/>
      <c r="EHU5" s="299"/>
      <c r="EHV5" s="299"/>
      <c r="EHW5" s="299"/>
      <c r="EHX5" s="299"/>
      <c r="EHY5" s="299"/>
      <c r="EHZ5" s="299"/>
      <c r="EIA5" s="299"/>
      <c r="EIB5" s="299"/>
      <c r="EIC5" s="299"/>
      <c r="EID5" s="299"/>
      <c r="EIE5" s="299"/>
      <c r="EIF5" s="299"/>
      <c r="EIG5" s="299"/>
      <c r="EIH5" s="299"/>
      <c r="EII5" s="299"/>
      <c r="EIJ5" s="299"/>
      <c r="EIK5" s="299"/>
      <c r="EIL5" s="299"/>
      <c r="EIM5" s="299"/>
      <c r="EIN5" s="299"/>
      <c r="EIO5" s="299"/>
      <c r="EIP5" s="299"/>
      <c r="EIQ5" s="299"/>
      <c r="EIR5" s="299"/>
      <c r="EIS5" s="299"/>
      <c r="EIT5" s="299"/>
      <c r="EIU5" s="299"/>
      <c r="EIV5" s="299"/>
      <c r="EIW5" s="299"/>
      <c r="EIX5" s="299"/>
      <c r="EIY5" s="299"/>
      <c r="EIZ5" s="299"/>
      <c r="EJA5" s="299"/>
      <c r="EJB5" s="299"/>
      <c r="EJC5" s="299"/>
      <c r="EJD5" s="299"/>
      <c r="EJE5" s="299"/>
      <c r="EJF5" s="299"/>
      <c r="EJG5" s="299"/>
      <c r="EJH5" s="299"/>
      <c r="EJI5" s="299"/>
      <c r="EJJ5" s="299"/>
      <c r="EJK5" s="299"/>
      <c r="EJL5" s="299"/>
      <c r="EJM5" s="299"/>
      <c r="EJN5" s="299"/>
      <c r="EJO5" s="299"/>
      <c r="EJP5" s="299"/>
      <c r="EJQ5" s="299"/>
      <c r="EJR5" s="299"/>
      <c r="EJS5" s="299"/>
      <c r="EJT5" s="299"/>
      <c r="EJU5" s="299"/>
      <c r="EJV5" s="299"/>
      <c r="EJW5" s="299"/>
      <c r="EJX5" s="299"/>
      <c r="EJY5" s="299"/>
      <c r="EJZ5" s="299"/>
      <c r="EKA5" s="299"/>
      <c r="EKB5" s="299"/>
      <c r="EKC5" s="299"/>
      <c r="EKD5" s="299"/>
      <c r="EKE5" s="299"/>
      <c r="EKF5" s="299"/>
      <c r="EKG5" s="299"/>
      <c r="EKH5" s="299"/>
      <c r="EKI5" s="299"/>
      <c r="EKJ5" s="299"/>
      <c r="EKK5" s="299"/>
      <c r="EKL5" s="299"/>
      <c r="EKM5" s="299"/>
      <c r="EKN5" s="299"/>
      <c r="EKO5" s="299"/>
      <c r="EKP5" s="299"/>
      <c r="EKQ5" s="299"/>
      <c r="EKR5" s="299"/>
      <c r="EKS5" s="299"/>
      <c r="EKT5" s="299"/>
      <c r="EKU5" s="299"/>
      <c r="EKV5" s="299"/>
      <c r="EKW5" s="299"/>
      <c r="EKX5" s="299"/>
      <c r="EKY5" s="299"/>
      <c r="EKZ5" s="299"/>
      <c r="ELA5" s="299"/>
      <c r="ELB5" s="299"/>
      <c r="ELC5" s="299"/>
      <c r="ELD5" s="299"/>
      <c r="ELE5" s="299"/>
      <c r="ELF5" s="299"/>
      <c r="ELG5" s="299"/>
      <c r="ELH5" s="299"/>
      <c r="ELI5" s="299"/>
      <c r="ELJ5" s="299"/>
      <c r="ELK5" s="299"/>
      <c r="ELL5" s="299"/>
      <c r="ELM5" s="299"/>
      <c r="ELN5" s="299"/>
      <c r="ELO5" s="299"/>
      <c r="ELP5" s="299"/>
      <c r="ELQ5" s="299"/>
      <c r="ELR5" s="299"/>
      <c r="ELS5" s="299"/>
      <c r="ELT5" s="299"/>
      <c r="ELU5" s="299"/>
      <c r="ELV5" s="299"/>
      <c r="ELW5" s="299"/>
      <c r="ELX5" s="299"/>
      <c r="ELY5" s="299"/>
      <c r="ELZ5" s="299"/>
      <c r="EMA5" s="299"/>
      <c r="EMB5" s="299"/>
      <c r="EMC5" s="299"/>
      <c r="EMD5" s="299"/>
      <c r="EME5" s="299"/>
      <c r="EMF5" s="299"/>
      <c r="EMG5" s="299"/>
      <c r="EMH5" s="299"/>
      <c r="EMI5" s="299"/>
      <c r="EMJ5" s="299"/>
      <c r="EMK5" s="299"/>
      <c r="EML5" s="299"/>
      <c r="EMM5" s="299"/>
      <c r="EMN5" s="299"/>
      <c r="EMO5" s="299"/>
      <c r="EMP5" s="299"/>
      <c r="EMQ5" s="299"/>
      <c r="EMR5" s="299"/>
      <c r="EMS5" s="299"/>
      <c r="EMT5" s="299"/>
      <c r="EMU5" s="299"/>
      <c r="EMV5" s="299"/>
      <c r="EMW5" s="299"/>
      <c r="EMX5" s="299"/>
      <c r="EMY5" s="299"/>
      <c r="EMZ5" s="299"/>
      <c r="ENA5" s="299"/>
      <c r="ENB5" s="299"/>
      <c r="ENC5" s="299"/>
      <c r="END5" s="299"/>
      <c r="ENE5" s="299"/>
      <c r="ENF5" s="299"/>
      <c r="ENG5" s="299"/>
      <c r="ENH5" s="299"/>
      <c r="ENI5" s="299"/>
      <c r="ENJ5" s="299"/>
      <c r="ENK5" s="299"/>
      <c r="ENL5" s="299"/>
      <c r="ENM5" s="299"/>
      <c r="ENN5" s="299"/>
      <c r="ENO5" s="299"/>
      <c r="ENP5" s="299"/>
      <c r="ENQ5" s="299"/>
      <c r="ENR5" s="299"/>
      <c r="ENS5" s="299"/>
      <c r="ENT5" s="299"/>
      <c r="ENU5" s="299"/>
      <c r="ENV5" s="299"/>
      <c r="ENW5" s="299"/>
      <c r="ENX5" s="299"/>
      <c r="ENY5" s="299"/>
      <c r="ENZ5" s="299"/>
      <c r="EOA5" s="299"/>
      <c r="EOB5" s="299"/>
      <c r="EOC5" s="299"/>
      <c r="EOD5" s="299"/>
      <c r="EOE5" s="299"/>
      <c r="EOF5" s="299"/>
      <c r="EOG5" s="299"/>
      <c r="EOH5" s="299"/>
      <c r="EOI5" s="299"/>
      <c r="EOJ5" s="299"/>
      <c r="EOK5" s="299"/>
      <c r="EOL5" s="299"/>
      <c r="EOM5" s="299"/>
      <c r="EON5" s="299"/>
      <c r="EOO5" s="299"/>
      <c r="EOP5" s="299"/>
      <c r="EOQ5" s="299"/>
      <c r="EOR5" s="299"/>
      <c r="EOS5" s="299"/>
      <c r="EOT5" s="299"/>
      <c r="EOU5" s="299"/>
      <c r="EOV5" s="299"/>
      <c r="EOW5" s="299"/>
      <c r="EOX5" s="299"/>
      <c r="EOY5" s="299"/>
      <c r="EOZ5" s="299"/>
      <c r="EPA5" s="299"/>
      <c r="EPB5" s="299"/>
      <c r="EPC5" s="299"/>
      <c r="EPD5" s="299"/>
      <c r="EPE5" s="299"/>
      <c r="EPF5" s="299"/>
      <c r="EPG5" s="299"/>
      <c r="EPH5" s="299"/>
      <c r="EPI5" s="299"/>
      <c r="EPJ5" s="299"/>
      <c r="EPK5" s="299"/>
      <c r="EPL5" s="299"/>
      <c r="EPM5" s="299"/>
      <c r="EPN5" s="299"/>
      <c r="EPO5" s="299"/>
      <c r="EPP5" s="299"/>
      <c r="EPQ5" s="299"/>
      <c r="EPR5" s="299"/>
      <c r="EPS5" s="299"/>
      <c r="EPT5" s="299"/>
      <c r="EPU5" s="299"/>
      <c r="EPV5" s="299"/>
      <c r="EPW5" s="299"/>
      <c r="EPX5" s="299"/>
      <c r="EPY5" s="299"/>
      <c r="EPZ5" s="299"/>
      <c r="EQA5" s="299"/>
      <c r="EQB5" s="299"/>
      <c r="EQC5" s="299"/>
      <c r="EQD5" s="299"/>
      <c r="EQE5" s="299"/>
      <c r="EQF5" s="299"/>
      <c r="EQG5" s="299"/>
      <c r="EQH5" s="299"/>
      <c r="EQI5" s="299"/>
      <c r="EQJ5" s="299"/>
      <c r="EQK5" s="299"/>
      <c r="EQL5" s="299"/>
      <c r="EQM5" s="299"/>
      <c r="EQN5" s="299"/>
      <c r="EQO5" s="299"/>
      <c r="EQP5" s="299"/>
      <c r="EQQ5" s="299"/>
      <c r="EQR5" s="299"/>
      <c r="EQS5" s="299"/>
      <c r="EQT5" s="299"/>
      <c r="EQU5" s="299"/>
      <c r="EQV5" s="299"/>
      <c r="EQW5" s="299"/>
      <c r="EQX5" s="299"/>
      <c r="EQY5" s="299"/>
      <c r="EQZ5" s="299"/>
      <c r="ERA5" s="299"/>
      <c r="ERB5" s="299"/>
      <c r="ERC5" s="299"/>
      <c r="ERD5" s="299"/>
      <c r="ERE5" s="299"/>
      <c r="ERF5" s="299"/>
      <c r="ERG5" s="299"/>
      <c r="ERH5" s="299"/>
      <c r="ERI5" s="299"/>
      <c r="ERJ5" s="299"/>
      <c r="ERK5" s="299"/>
      <c r="ERL5" s="299"/>
      <c r="ERM5" s="299"/>
      <c r="ERN5" s="299"/>
      <c r="ERO5" s="299"/>
      <c r="ERP5" s="299"/>
      <c r="ERQ5" s="299"/>
      <c r="ERR5" s="299"/>
      <c r="ERS5" s="299"/>
      <c r="ERT5" s="299"/>
      <c r="ERU5" s="299"/>
      <c r="ERV5" s="299"/>
      <c r="ERW5" s="299"/>
      <c r="ERX5" s="299"/>
      <c r="ERY5" s="299"/>
      <c r="ERZ5" s="299"/>
      <c r="ESA5" s="299"/>
      <c r="ESB5" s="299"/>
      <c r="ESC5" s="299"/>
      <c r="ESD5" s="299"/>
      <c r="ESE5" s="299"/>
      <c r="ESF5" s="299"/>
      <c r="ESG5" s="299"/>
      <c r="ESH5" s="299"/>
      <c r="ESI5" s="299"/>
      <c r="ESJ5" s="299"/>
      <c r="ESK5" s="299"/>
      <c r="ESL5" s="299"/>
      <c r="ESM5" s="299"/>
      <c r="ESN5" s="299"/>
      <c r="ESO5" s="299"/>
      <c r="ESP5" s="299"/>
      <c r="ESQ5" s="299"/>
      <c r="ESR5" s="299"/>
      <c r="ESS5" s="299"/>
      <c r="EST5" s="299"/>
      <c r="ESU5" s="299"/>
      <c r="ESV5" s="299"/>
      <c r="ESW5" s="299"/>
      <c r="ESX5" s="299"/>
      <c r="ESY5" s="299"/>
      <c r="ESZ5" s="299"/>
      <c r="ETA5" s="299"/>
      <c r="ETB5" s="299"/>
      <c r="ETC5" s="299"/>
      <c r="ETD5" s="299"/>
      <c r="ETE5" s="299"/>
      <c r="ETF5" s="299"/>
      <c r="ETG5" s="299"/>
      <c r="ETH5" s="299"/>
      <c r="ETI5" s="299"/>
      <c r="ETJ5" s="299"/>
      <c r="ETK5" s="299"/>
      <c r="ETL5" s="299"/>
      <c r="ETM5" s="299"/>
      <c r="ETN5" s="299"/>
      <c r="ETO5" s="299"/>
      <c r="ETP5" s="299"/>
      <c r="ETQ5" s="299"/>
      <c r="ETR5" s="299"/>
      <c r="ETS5" s="299"/>
      <c r="ETT5" s="299"/>
      <c r="ETU5" s="299"/>
      <c r="ETV5" s="299"/>
      <c r="ETW5" s="299"/>
      <c r="ETX5" s="299"/>
      <c r="ETY5" s="299"/>
      <c r="ETZ5" s="299"/>
      <c r="EUA5" s="299"/>
      <c r="EUB5" s="299"/>
      <c r="EUC5" s="299"/>
      <c r="EUD5" s="299"/>
      <c r="EUE5" s="299"/>
      <c r="EUF5" s="299"/>
      <c r="EUG5" s="299"/>
      <c r="EUH5" s="299"/>
      <c r="EUI5" s="299"/>
      <c r="EUJ5" s="299"/>
      <c r="EUK5" s="299"/>
      <c r="EUL5" s="299"/>
      <c r="EUM5" s="299"/>
      <c r="EUN5" s="299"/>
      <c r="EUO5" s="299"/>
      <c r="EUP5" s="299"/>
      <c r="EUQ5" s="299"/>
      <c r="EUR5" s="299"/>
      <c r="EUS5" s="299"/>
      <c r="EUT5" s="299"/>
      <c r="EUU5" s="299"/>
      <c r="EUV5" s="299"/>
      <c r="EUW5" s="299"/>
      <c r="EUX5" s="299"/>
      <c r="EUY5" s="299"/>
      <c r="EUZ5" s="299"/>
      <c r="EVA5" s="299"/>
      <c r="EVB5" s="299"/>
      <c r="EVC5" s="299"/>
      <c r="EVD5" s="299"/>
      <c r="EVE5" s="299"/>
      <c r="EVF5" s="299"/>
      <c r="EVG5" s="299"/>
      <c r="EVH5" s="299"/>
      <c r="EVI5" s="299"/>
      <c r="EVJ5" s="299"/>
      <c r="EVK5" s="299"/>
      <c r="EVL5" s="299"/>
      <c r="EVM5" s="299"/>
      <c r="EVN5" s="299"/>
      <c r="EVO5" s="299"/>
      <c r="EVP5" s="299"/>
      <c r="EVQ5" s="299"/>
      <c r="EVR5" s="299"/>
      <c r="EVS5" s="299"/>
      <c r="EVT5" s="299"/>
      <c r="EVU5" s="299"/>
      <c r="EVV5" s="299"/>
      <c r="EVW5" s="299"/>
      <c r="EVX5" s="299"/>
      <c r="EVY5" s="299"/>
      <c r="EVZ5" s="299"/>
      <c r="EWA5" s="299"/>
      <c r="EWB5" s="299"/>
      <c r="EWC5" s="299"/>
      <c r="EWD5" s="299"/>
      <c r="EWE5" s="299"/>
      <c r="EWF5" s="299"/>
      <c r="EWG5" s="299"/>
      <c r="EWH5" s="299"/>
      <c r="EWI5" s="299"/>
      <c r="EWJ5" s="299"/>
      <c r="EWK5" s="299"/>
      <c r="EWL5" s="299"/>
      <c r="EWM5" s="299"/>
      <c r="EWN5" s="299"/>
      <c r="EWO5" s="299"/>
      <c r="EWP5" s="299"/>
      <c r="EWQ5" s="299"/>
      <c r="EWR5" s="299"/>
      <c r="EWS5" s="299"/>
      <c r="EWT5" s="299"/>
      <c r="EWU5" s="299"/>
      <c r="EWV5" s="299"/>
      <c r="EWW5" s="299"/>
      <c r="EWX5" s="299"/>
      <c r="EWY5" s="299"/>
      <c r="EWZ5" s="299"/>
      <c r="EXA5" s="299"/>
      <c r="EXB5" s="299"/>
      <c r="EXC5" s="299"/>
      <c r="EXD5" s="299"/>
      <c r="EXE5" s="299"/>
      <c r="EXF5" s="299"/>
      <c r="EXG5" s="299"/>
      <c r="EXH5" s="299"/>
      <c r="EXI5" s="299"/>
      <c r="EXJ5" s="299"/>
      <c r="EXK5" s="299"/>
      <c r="EXL5" s="299"/>
      <c r="EXM5" s="299"/>
      <c r="EXN5" s="299"/>
      <c r="EXO5" s="299"/>
      <c r="EXP5" s="299"/>
      <c r="EXQ5" s="299"/>
      <c r="EXR5" s="299"/>
      <c r="EXS5" s="299"/>
      <c r="EXT5" s="299"/>
      <c r="EXU5" s="299"/>
      <c r="EXV5" s="299"/>
      <c r="EXW5" s="299"/>
      <c r="EXX5" s="299"/>
      <c r="EXY5" s="299"/>
      <c r="EXZ5" s="299"/>
      <c r="EYA5" s="299"/>
      <c r="EYB5" s="299"/>
      <c r="EYC5" s="299"/>
      <c r="EYD5" s="299"/>
      <c r="EYE5" s="299"/>
      <c r="EYF5" s="299"/>
      <c r="EYG5" s="299"/>
      <c r="EYH5" s="299"/>
      <c r="EYI5" s="299"/>
      <c r="EYJ5" s="299"/>
      <c r="EYK5" s="299"/>
      <c r="EYL5" s="299"/>
      <c r="EYM5" s="299"/>
      <c r="EYN5" s="299"/>
      <c r="EYO5" s="299"/>
      <c r="EYP5" s="299"/>
      <c r="EYQ5" s="299"/>
      <c r="EYR5" s="299"/>
      <c r="EYS5" s="299"/>
      <c r="EYT5" s="299"/>
      <c r="EYU5" s="299"/>
      <c r="EYV5" s="299"/>
      <c r="EYW5" s="299"/>
      <c r="EYX5" s="299"/>
      <c r="EYY5" s="299"/>
      <c r="EYZ5" s="299"/>
      <c r="EZA5" s="299"/>
      <c r="EZB5" s="299"/>
      <c r="EZC5" s="299"/>
      <c r="EZD5" s="299"/>
      <c r="EZE5" s="299"/>
      <c r="EZF5" s="299"/>
      <c r="EZG5" s="299"/>
      <c r="EZH5" s="299"/>
      <c r="EZI5" s="299"/>
      <c r="EZJ5" s="299"/>
      <c r="EZK5" s="299"/>
      <c r="EZL5" s="299"/>
      <c r="EZM5" s="299"/>
      <c r="EZN5" s="299"/>
      <c r="EZO5" s="299"/>
      <c r="EZP5" s="299"/>
      <c r="EZQ5" s="299"/>
      <c r="EZR5" s="299"/>
      <c r="EZS5" s="299"/>
      <c r="EZT5" s="299"/>
      <c r="EZU5" s="299"/>
      <c r="EZV5" s="299"/>
      <c r="EZW5" s="299"/>
      <c r="EZX5" s="299"/>
      <c r="EZY5" s="299"/>
      <c r="EZZ5" s="299"/>
      <c r="FAA5" s="299"/>
      <c r="FAB5" s="299"/>
      <c r="FAC5" s="299"/>
      <c r="FAD5" s="299"/>
      <c r="FAE5" s="299"/>
      <c r="FAF5" s="299"/>
      <c r="FAG5" s="299"/>
      <c r="FAH5" s="299"/>
      <c r="FAI5" s="299"/>
      <c r="FAJ5" s="299"/>
      <c r="FAK5" s="299"/>
      <c r="FAL5" s="299"/>
      <c r="FAM5" s="299"/>
      <c r="FAN5" s="299"/>
      <c r="FAO5" s="299"/>
      <c r="FAP5" s="299"/>
      <c r="FAQ5" s="299"/>
      <c r="FAR5" s="299"/>
      <c r="FAS5" s="299"/>
      <c r="FAT5" s="299"/>
      <c r="FAU5" s="299"/>
      <c r="FAV5" s="299"/>
      <c r="FAW5" s="299"/>
      <c r="FAX5" s="299"/>
      <c r="FAY5" s="299"/>
      <c r="FAZ5" s="299"/>
      <c r="FBA5" s="299"/>
      <c r="FBB5" s="299"/>
      <c r="FBC5" s="299"/>
      <c r="FBD5" s="299"/>
      <c r="FBE5" s="299"/>
      <c r="FBF5" s="299"/>
      <c r="FBG5" s="299"/>
      <c r="FBH5" s="299"/>
      <c r="FBI5" s="299"/>
      <c r="FBJ5" s="299"/>
      <c r="FBK5" s="299"/>
      <c r="FBL5" s="299"/>
      <c r="FBM5" s="299"/>
      <c r="FBN5" s="299"/>
      <c r="FBO5" s="299"/>
      <c r="FBP5" s="299"/>
      <c r="FBQ5" s="299"/>
      <c r="FBR5" s="299"/>
      <c r="FBS5" s="299"/>
      <c r="FBT5" s="299"/>
      <c r="FBU5" s="299"/>
      <c r="FBV5" s="299"/>
      <c r="FBW5" s="299"/>
      <c r="FBX5" s="299"/>
      <c r="FBY5" s="299"/>
      <c r="FBZ5" s="299"/>
      <c r="FCA5" s="299"/>
      <c r="FCB5" s="299"/>
      <c r="FCC5" s="299"/>
      <c r="FCD5" s="299"/>
      <c r="FCE5" s="299"/>
      <c r="FCF5" s="299"/>
      <c r="FCG5" s="299"/>
      <c r="FCH5" s="299"/>
      <c r="FCI5" s="299"/>
      <c r="FCJ5" s="299"/>
      <c r="FCK5" s="299"/>
      <c r="FCL5" s="299"/>
      <c r="FCM5" s="299"/>
      <c r="FCN5" s="299"/>
      <c r="FCO5" s="299"/>
      <c r="FCP5" s="299"/>
      <c r="FCQ5" s="299"/>
      <c r="FCR5" s="299"/>
      <c r="FCS5" s="299"/>
      <c r="FCT5" s="299"/>
      <c r="FCU5" s="299"/>
      <c r="FCV5" s="299"/>
      <c r="FCW5" s="299"/>
      <c r="FCX5" s="299"/>
      <c r="FCY5" s="299"/>
      <c r="FCZ5" s="299"/>
      <c r="FDA5" s="299"/>
      <c r="FDB5" s="299"/>
      <c r="FDC5" s="299"/>
      <c r="FDD5" s="299"/>
      <c r="FDE5" s="299"/>
      <c r="FDF5" s="299"/>
      <c r="FDG5" s="299"/>
      <c r="FDH5" s="299"/>
      <c r="FDI5" s="299"/>
      <c r="FDJ5" s="299"/>
      <c r="FDK5" s="299"/>
      <c r="FDL5" s="299"/>
      <c r="FDM5" s="299"/>
      <c r="FDN5" s="299"/>
      <c r="FDO5" s="299"/>
      <c r="FDP5" s="299"/>
      <c r="FDQ5" s="299"/>
      <c r="FDR5" s="299"/>
      <c r="FDS5" s="299"/>
      <c r="FDT5" s="299"/>
      <c r="FDU5" s="299"/>
      <c r="FDV5" s="299"/>
      <c r="FDW5" s="299"/>
      <c r="FDX5" s="299"/>
      <c r="FDY5" s="299"/>
      <c r="FDZ5" s="299"/>
      <c r="FEA5" s="299"/>
      <c r="FEB5" s="299"/>
      <c r="FEC5" s="299"/>
      <c r="FED5" s="299"/>
      <c r="FEE5" s="299"/>
      <c r="FEF5" s="299"/>
      <c r="FEG5" s="299"/>
      <c r="FEH5" s="299"/>
      <c r="FEI5" s="299"/>
      <c r="FEJ5" s="299"/>
      <c r="FEK5" s="299"/>
      <c r="FEL5" s="299"/>
      <c r="FEM5" s="299"/>
      <c r="FEN5" s="299"/>
      <c r="FEO5" s="299"/>
      <c r="FEP5" s="299"/>
      <c r="FEQ5" s="299"/>
      <c r="FER5" s="299"/>
      <c r="FES5" s="299"/>
      <c r="FET5" s="299"/>
      <c r="FEU5" s="299"/>
      <c r="FEV5" s="299"/>
      <c r="FEW5" s="299"/>
      <c r="FEX5" s="299"/>
      <c r="FEY5" s="299"/>
      <c r="FEZ5" s="299"/>
      <c r="FFA5" s="299"/>
      <c r="FFB5" s="299"/>
      <c r="FFC5" s="299"/>
      <c r="FFD5" s="299"/>
      <c r="FFE5" s="299"/>
      <c r="FFF5" s="299"/>
      <c r="FFG5" s="299"/>
      <c r="FFH5" s="299"/>
      <c r="FFI5" s="299"/>
      <c r="FFJ5" s="299"/>
      <c r="FFK5" s="299"/>
      <c r="FFL5" s="299"/>
      <c r="FFM5" s="299"/>
      <c r="FFN5" s="299"/>
      <c r="FFO5" s="299"/>
      <c r="FFP5" s="299"/>
      <c r="FFQ5" s="299"/>
      <c r="FFR5" s="299"/>
      <c r="FFS5" s="299"/>
      <c r="FFT5" s="299"/>
      <c r="FFU5" s="299"/>
      <c r="FFV5" s="299"/>
      <c r="FFW5" s="299"/>
      <c r="FFX5" s="299"/>
      <c r="FFY5" s="299"/>
      <c r="FFZ5" s="299"/>
      <c r="FGA5" s="299"/>
      <c r="FGB5" s="299"/>
      <c r="FGC5" s="299"/>
      <c r="FGD5" s="299"/>
      <c r="FGE5" s="299"/>
      <c r="FGF5" s="299"/>
      <c r="FGG5" s="299"/>
      <c r="FGH5" s="299"/>
      <c r="FGI5" s="299"/>
      <c r="FGJ5" s="299"/>
      <c r="FGK5" s="299"/>
      <c r="FGL5" s="299"/>
      <c r="FGM5" s="299"/>
      <c r="FGN5" s="299"/>
      <c r="FGO5" s="299"/>
      <c r="FGP5" s="299"/>
      <c r="FGQ5" s="299"/>
      <c r="FGR5" s="299"/>
      <c r="FGS5" s="299"/>
      <c r="FGT5" s="299"/>
      <c r="FGU5" s="299"/>
      <c r="FGV5" s="299"/>
      <c r="FGW5" s="299"/>
      <c r="FGX5" s="299"/>
      <c r="FGY5" s="299"/>
      <c r="FGZ5" s="299"/>
      <c r="FHA5" s="299"/>
      <c r="FHB5" s="299"/>
      <c r="FHC5" s="299"/>
      <c r="FHD5" s="299"/>
      <c r="FHE5" s="299"/>
      <c r="FHF5" s="299"/>
      <c r="FHG5" s="299"/>
      <c r="FHH5" s="299"/>
      <c r="FHI5" s="299"/>
      <c r="FHJ5" s="299"/>
      <c r="FHK5" s="299"/>
      <c r="FHL5" s="299"/>
      <c r="FHM5" s="299"/>
      <c r="FHN5" s="299"/>
      <c r="FHO5" s="299"/>
      <c r="FHP5" s="299"/>
      <c r="FHQ5" s="299"/>
      <c r="FHR5" s="299"/>
      <c r="FHS5" s="299"/>
      <c r="FHT5" s="299"/>
      <c r="FHU5" s="299"/>
      <c r="FHV5" s="299"/>
      <c r="FHW5" s="299"/>
      <c r="FHX5" s="299"/>
      <c r="FHY5" s="299"/>
      <c r="FHZ5" s="299"/>
      <c r="FIA5" s="299"/>
      <c r="FIB5" s="299"/>
      <c r="FIC5" s="299"/>
      <c r="FID5" s="299"/>
      <c r="FIE5" s="299"/>
      <c r="FIF5" s="299"/>
      <c r="FIG5" s="299"/>
      <c r="FIH5" s="299"/>
      <c r="FII5" s="299"/>
      <c r="FIJ5" s="299"/>
      <c r="FIK5" s="299"/>
      <c r="FIL5" s="299"/>
      <c r="FIM5" s="299"/>
      <c r="FIN5" s="299"/>
      <c r="FIO5" s="299"/>
      <c r="FIP5" s="299"/>
      <c r="FIQ5" s="299"/>
      <c r="FIR5" s="299"/>
      <c r="FIS5" s="299"/>
      <c r="FIT5" s="299"/>
      <c r="FIU5" s="299"/>
      <c r="FIV5" s="299"/>
      <c r="FIW5" s="299"/>
      <c r="FIX5" s="299"/>
      <c r="FIY5" s="299"/>
      <c r="FIZ5" s="299"/>
      <c r="FJA5" s="299"/>
      <c r="FJB5" s="299"/>
      <c r="FJC5" s="299"/>
      <c r="FJD5" s="299"/>
      <c r="FJE5" s="299"/>
      <c r="FJF5" s="299"/>
      <c r="FJG5" s="299"/>
      <c r="FJH5" s="299"/>
      <c r="FJI5" s="299"/>
      <c r="FJJ5" s="299"/>
      <c r="FJK5" s="299"/>
      <c r="FJL5" s="299"/>
      <c r="FJM5" s="299"/>
      <c r="FJN5" s="299"/>
      <c r="FJO5" s="299"/>
      <c r="FJP5" s="299"/>
      <c r="FJQ5" s="299"/>
      <c r="FJR5" s="299"/>
      <c r="FJS5" s="299"/>
      <c r="FJT5" s="299"/>
      <c r="FJU5" s="299"/>
      <c r="FJV5" s="299"/>
      <c r="FJW5" s="299"/>
      <c r="FJX5" s="299"/>
      <c r="FJY5" s="299"/>
      <c r="FJZ5" s="299"/>
      <c r="FKA5" s="299"/>
      <c r="FKB5" s="299"/>
      <c r="FKC5" s="299"/>
      <c r="FKD5" s="299"/>
      <c r="FKE5" s="299"/>
      <c r="FKF5" s="299"/>
      <c r="FKG5" s="299"/>
      <c r="FKH5" s="299"/>
      <c r="FKI5" s="299"/>
      <c r="FKJ5" s="299"/>
      <c r="FKK5" s="299"/>
      <c r="FKL5" s="299"/>
      <c r="FKM5" s="299"/>
      <c r="FKN5" s="299"/>
      <c r="FKO5" s="299"/>
      <c r="FKP5" s="299"/>
      <c r="FKQ5" s="299"/>
      <c r="FKR5" s="299"/>
      <c r="FKS5" s="299"/>
      <c r="FKT5" s="299"/>
      <c r="FKU5" s="299"/>
      <c r="FKV5" s="299"/>
      <c r="FKW5" s="299"/>
      <c r="FKX5" s="299"/>
      <c r="FKY5" s="299"/>
      <c r="FKZ5" s="299"/>
      <c r="FLA5" s="299"/>
      <c r="FLB5" s="299"/>
      <c r="FLC5" s="299"/>
      <c r="FLD5" s="299"/>
      <c r="FLE5" s="299"/>
      <c r="FLF5" s="299"/>
      <c r="FLG5" s="299"/>
      <c r="FLH5" s="299"/>
      <c r="FLI5" s="299"/>
      <c r="FLJ5" s="299"/>
      <c r="FLK5" s="299"/>
      <c r="FLL5" s="299"/>
      <c r="FLM5" s="299"/>
      <c r="FLN5" s="299"/>
      <c r="FLO5" s="299"/>
      <c r="FLP5" s="299"/>
      <c r="FLQ5" s="299"/>
      <c r="FLR5" s="299"/>
      <c r="FLS5" s="299"/>
      <c r="FLT5" s="299"/>
      <c r="FLU5" s="299"/>
      <c r="FLV5" s="299"/>
      <c r="FLW5" s="299"/>
      <c r="FLX5" s="299"/>
      <c r="FLY5" s="299"/>
      <c r="FLZ5" s="299"/>
      <c r="FMA5" s="299"/>
      <c r="FMB5" s="299"/>
      <c r="FMC5" s="299"/>
      <c r="FMD5" s="299"/>
      <c r="FME5" s="299"/>
      <c r="FMF5" s="299"/>
      <c r="FMG5" s="299"/>
      <c r="FMH5" s="299"/>
      <c r="FMI5" s="299"/>
      <c r="FMJ5" s="299"/>
      <c r="FMK5" s="299"/>
      <c r="FML5" s="299"/>
      <c r="FMM5" s="299"/>
      <c r="FMN5" s="299"/>
      <c r="FMO5" s="299"/>
      <c r="FMP5" s="299"/>
      <c r="FMQ5" s="299"/>
      <c r="FMR5" s="299"/>
      <c r="FMS5" s="299"/>
      <c r="FMT5" s="299"/>
      <c r="FMU5" s="299"/>
      <c r="FMV5" s="299"/>
      <c r="FMW5" s="299"/>
      <c r="FMX5" s="299"/>
      <c r="FMY5" s="299"/>
      <c r="FMZ5" s="299"/>
      <c r="FNA5" s="299"/>
      <c r="FNB5" s="299"/>
      <c r="FNC5" s="299"/>
      <c r="FND5" s="299"/>
      <c r="FNE5" s="299"/>
      <c r="FNF5" s="299"/>
      <c r="FNG5" s="299"/>
      <c r="FNH5" s="299"/>
      <c r="FNI5" s="299"/>
      <c r="FNJ5" s="299"/>
      <c r="FNK5" s="299"/>
      <c r="FNL5" s="299"/>
      <c r="FNM5" s="299"/>
      <c r="FNN5" s="299"/>
      <c r="FNO5" s="299"/>
      <c r="FNP5" s="299"/>
      <c r="FNQ5" s="299"/>
      <c r="FNR5" s="299"/>
      <c r="FNS5" s="299"/>
      <c r="FNT5" s="299"/>
      <c r="FNU5" s="299"/>
      <c r="FNV5" s="299"/>
      <c r="FNW5" s="299"/>
      <c r="FNX5" s="299"/>
      <c r="FNY5" s="299"/>
      <c r="FNZ5" s="299"/>
      <c r="FOA5" s="299"/>
      <c r="FOB5" s="299"/>
      <c r="FOC5" s="299"/>
      <c r="FOD5" s="299"/>
      <c r="FOE5" s="299"/>
      <c r="FOF5" s="299"/>
      <c r="FOG5" s="299"/>
      <c r="FOH5" s="299"/>
      <c r="FOI5" s="299"/>
      <c r="FOJ5" s="299"/>
      <c r="FOK5" s="299"/>
      <c r="FOL5" s="299"/>
      <c r="FOM5" s="299"/>
      <c r="FON5" s="299"/>
      <c r="FOO5" s="299"/>
      <c r="FOP5" s="299"/>
      <c r="FOQ5" s="299"/>
      <c r="FOR5" s="299"/>
      <c r="FOS5" s="299"/>
      <c r="FOT5" s="299"/>
      <c r="FOU5" s="299"/>
      <c r="FOV5" s="299"/>
      <c r="FOW5" s="299"/>
      <c r="FOX5" s="299"/>
      <c r="FOY5" s="299"/>
      <c r="FOZ5" s="299"/>
      <c r="FPA5" s="299"/>
      <c r="FPB5" s="299"/>
      <c r="FPC5" s="299"/>
      <c r="FPD5" s="299"/>
      <c r="FPE5" s="299"/>
      <c r="FPF5" s="299"/>
      <c r="FPG5" s="299"/>
      <c r="FPH5" s="299"/>
      <c r="FPI5" s="299"/>
      <c r="FPJ5" s="299"/>
      <c r="FPK5" s="299"/>
      <c r="FPL5" s="299"/>
      <c r="FPM5" s="299"/>
      <c r="FPN5" s="299"/>
      <c r="FPO5" s="299"/>
      <c r="FPP5" s="299"/>
      <c r="FPQ5" s="299"/>
      <c r="FPR5" s="299"/>
      <c r="FPS5" s="299"/>
      <c r="FPT5" s="299"/>
      <c r="FPU5" s="299"/>
      <c r="FPV5" s="299"/>
      <c r="FPW5" s="299"/>
      <c r="FPX5" s="299"/>
      <c r="FPY5" s="299"/>
      <c r="FPZ5" s="299"/>
      <c r="FQA5" s="299"/>
      <c r="FQB5" s="299"/>
      <c r="FQC5" s="299"/>
      <c r="FQD5" s="299"/>
      <c r="FQE5" s="299"/>
      <c r="FQF5" s="299"/>
      <c r="FQG5" s="299"/>
      <c r="FQH5" s="299"/>
      <c r="FQI5" s="299"/>
      <c r="FQJ5" s="299"/>
      <c r="FQK5" s="299"/>
      <c r="FQL5" s="299"/>
      <c r="FQM5" s="299"/>
      <c r="FQN5" s="299"/>
      <c r="FQO5" s="299"/>
      <c r="FQP5" s="299"/>
      <c r="FQQ5" s="299"/>
      <c r="FQR5" s="299"/>
      <c r="FQS5" s="299"/>
      <c r="FQT5" s="299"/>
      <c r="FQU5" s="299"/>
      <c r="FQV5" s="299"/>
      <c r="FQW5" s="299"/>
      <c r="FQX5" s="299"/>
      <c r="FQY5" s="299"/>
      <c r="FQZ5" s="299"/>
      <c r="FRA5" s="299"/>
      <c r="FRB5" s="299"/>
      <c r="FRC5" s="299"/>
      <c r="FRD5" s="299"/>
      <c r="FRE5" s="299"/>
      <c r="FRF5" s="299"/>
      <c r="FRG5" s="299"/>
      <c r="FRH5" s="299"/>
      <c r="FRI5" s="299"/>
      <c r="FRJ5" s="299"/>
      <c r="FRK5" s="299"/>
      <c r="FRL5" s="299"/>
      <c r="FRM5" s="299"/>
      <c r="FRN5" s="299"/>
      <c r="FRO5" s="299"/>
      <c r="FRP5" s="299"/>
      <c r="FRQ5" s="299"/>
      <c r="FRR5" s="299"/>
      <c r="FRS5" s="299"/>
      <c r="FRT5" s="299"/>
      <c r="FRU5" s="299"/>
      <c r="FRV5" s="299"/>
      <c r="FRW5" s="299"/>
      <c r="FRX5" s="299"/>
      <c r="FRY5" s="299"/>
      <c r="FRZ5" s="299"/>
      <c r="FSA5" s="299"/>
      <c r="FSB5" s="299"/>
      <c r="FSC5" s="299"/>
      <c r="FSD5" s="299"/>
      <c r="FSE5" s="299"/>
      <c r="FSF5" s="299"/>
      <c r="FSG5" s="299"/>
      <c r="FSH5" s="299"/>
      <c r="FSI5" s="299"/>
      <c r="FSJ5" s="299"/>
      <c r="FSK5" s="299"/>
      <c r="FSL5" s="299"/>
      <c r="FSM5" s="299"/>
      <c r="FSN5" s="299"/>
      <c r="FSO5" s="299"/>
      <c r="FSP5" s="299"/>
      <c r="FSQ5" s="299"/>
      <c r="FSR5" s="299"/>
      <c r="FSS5" s="299"/>
      <c r="FST5" s="299"/>
      <c r="FSU5" s="299"/>
      <c r="FSV5" s="299"/>
      <c r="FSW5" s="299"/>
      <c r="FSX5" s="299"/>
      <c r="FSY5" s="299"/>
      <c r="FSZ5" s="299"/>
      <c r="FTA5" s="299"/>
      <c r="FTB5" s="299"/>
      <c r="FTC5" s="299"/>
      <c r="FTD5" s="299"/>
      <c r="FTE5" s="299"/>
      <c r="FTF5" s="299"/>
      <c r="FTG5" s="299"/>
      <c r="FTH5" s="299"/>
      <c r="FTI5" s="299"/>
      <c r="FTJ5" s="299"/>
      <c r="FTK5" s="299"/>
      <c r="FTL5" s="299"/>
      <c r="FTM5" s="299"/>
      <c r="FTN5" s="299"/>
      <c r="FTO5" s="299"/>
      <c r="FTP5" s="299"/>
      <c r="FTQ5" s="299"/>
      <c r="FTR5" s="299"/>
      <c r="FTS5" s="299"/>
      <c r="FTT5" s="299"/>
      <c r="FTU5" s="299"/>
      <c r="FTV5" s="299"/>
      <c r="FTW5" s="299"/>
      <c r="FTX5" s="299"/>
      <c r="FTY5" s="299"/>
      <c r="FTZ5" s="299"/>
      <c r="FUA5" s="299"/>
      <c r="FUB5" s="299"/>
      <c r="FUC5" s="299"/>
      <c r="FUD5" s="299"/>
      <c r="FUE5" s="299"/>
      <c r="FUF5" s="299"/>
      <c r="FUG5" s="299"/>
      <c r="FUH5" s="299"/>
      <c r="FUI5" s="299"/>
      <c r="FUJ5" s="299"/>
      <c r="FUK5" s="299"/>
      <c r="FUL5" s="299"/>
      <c r="FUM5" s="299"/>
      <c r="FUN5" s="299"/>
      <c r="FUO5" s="299"/>
      <c r="FUP5" s="299"/>
      <c r="FUQ5" s="299"/>
      <c r="FUR5" s="299"/>
      <c r="FUS5" s="299"/>
      <c r="FUT5" s="299"/>
      <c r="FUU5" s="299"/>
      <c r="FUV5" s="299"/>
      <c r="FUW5" s="299"/>
      <c r="FUX5" s="299"/>
      <c r="FUY5" s="299"/>
      <c r="FUZ5" s="299"/>
      <c r="FVA5" s="299"/>
      <c r="FVB5" s="299"/>
      <c r="FVC5" s="299"/>
      <c r="FVD5" s="299"/>
      <c r="FVE5" s="299"/>
      <c r="FVF5" s="299"/>
      <c r="FVG5" s="299"/>
      <c r="FVH5" s="299"/>
      <c r="FVI5" s="299"/>
      <c r="FVJ5" s="299"/>
      <c r="FVK5" s="299"/>
      <c r="FVL5" s="299"/>
      <c r="FVM5" s="299"/>
      <c r="FVN5" s="299"/>
      <c r="FVO5" s="299"/>
      <c r="FVP5" s="299"/>
      <c r="FVQ5" s="299"/>
      <c r="FVR5" s="299"/>
      <c r="FVS5" s="299"/>
      <c r="FVT5" s="299"/>
      <c r="FVU5" s="299"/>
      <c r="FVV5" s="299"/>
      <c r="FVW5" s="299"/>
      <c r="FVX5" s="299"/>
      <c r="FVY5" s="299"/>
      <c r="FVZ5" s="299"/>
      <c r="FWA5" s="299"/>
      <c r="FWB5" s="299"/>
      <c r="FWC5" s="299"/>
      <c r="FWD5" s="299"/>
      <c r="FWE5" s="299"/>
      <c r="FWF5" s="299"/>
      <c r="FWG5" s="299"/>
      <c r="FWH5" s="299"/>
      <c r="FWI5" s="299"/>
      <c r="FWJ5" s="299"/>
      <c r="FWK5" s="299"/>
      <c r="FWL5" s="299"/>
      <c r="FWM5" s="299"/>
      <c r="FWN5" s="299"/>
      <c r="FWO5" s="299"/>
      <c r="FWP5" s="299"/>
      <c r="FWQ5" s="299"/>
      <c r="FWR5" s="299"/>
      <c r="FWS5" s="299"/>
      <c r="FWT5" s="299"/>
      <c r="FWU5" s="299"/>
      <c r="FWV5" s="299"/>
      <c r="FWW5" s="299"/>
      <c r="FWX5" s="299"/>
      <c r="FWY5" s="299"/>
      <c r="FWZ5" s="299"/>
      <c r="FXA5" s="299"/>
      <c r="FXB5" s="299"/>
      <c r="FXC5" s="299"/>
      <c r="FXD5" s="299"/>
      <c r="FXE5" s="299"/>
      <c r="FXF5" s="299"/>
      <c r="FXG5" s="299"/>
      <c r="FXH5" s="299"/>
      <c r="FXI5" s="299"/>
      <c r="FXJ5" s="299"/>
      <c r="FXK5" s="299"/>
      <c r="FXL5" s="299"/>
      <c r="FXM5" s="299"/>
      <c r="FXN5" s="299"/>
      <c r="FXO5" s="299"/>
      <c r="FXP5" s="299"/>
      <c r="FXQ5" s="299"/>
      <c r="FXR5" s="299"/>
      <c r="FXS5" s="299"/>
      <c r="FXT5" s="299"/>
      <c r="FXU5" s="299"/>
      <c r="FXV5" s="299"/>
      <c r="FXW5" s="299"/>
      <c r="FXX5" s="299"/>
      <c r="FXY5" s="299"/>
      <c r="FXZ5" s="299"/>
      <c r="FYA5" s="299"/>
      <c r="FYB5" s="299"/>
      <c r="FYC5" s="299"/>
      <c r="FYD5" s="299"/>
      <c r="FYE5" s="299"/>
      <c r="FYF5" s="299"/>
      <c r="FYG5" s="299"/>
      <c r="FYH5" s="299"/>
      <c r="FYI5" s="299"/>
      <c r="FYJ5" s="299"/>
      <c r="FYK5" s="299"/>
      <c r="FYL5" s="299"/>
      <c r="FYM5" s="299"/>
      <c r="FYN5" s="299"/>
      <c r="FYO5" s="299"/>
      <c r="FYP5" s="299"/>
      <c r="FYQ5" s="299"/>
      <c r="FYR5" s="299"/>
      <c r="FYS5" s="299"/>
      <c r="FYT5" s="299"/>
      <c r="FYU5" s="299"/>
      <c r="FYV5" s="299"/>
      <c r="FYW5" s="299"/>
      <c r="FYX5" s="299"/>
      <c r="FYY5" s="299"/>
      <c r="FYZ5" s="299"/>
      <c r="FZA5" s="299"/>
      <c r="FZB5" s="299"/>
      <c r="FZC5" s="299"/>
      <c r="FZD5" s="299"/>
      <c r="FZE5" s="299"/>
      <c r="FZF5" s="299"/>
      <c r="FZG5" s="299"/>
      <c r="FZH5" s="299"/>
      <c r="FZI5" s="299"/>
      <c r="FZJ5" s="299"/>
      <c r="FZK5" s="299"/>
      <c r="FZL5" s="299"/>
      <c r="FZM5" s="299"/>
      <c r="FZN5" s="299"/>
      <c r="FZO5" s="299"/>
      <c r="FZP5" s="299"/>
      <c r="FZQ5" s="299"/>
      <c r="FZR5" s="299"/>
      <c r="FZS5" s="299"/>
      <c r="FZT5" s="299"/>
      <c r="FZU5" s="299"/>
      <c r="FZV5" s="299"/>
      <c r="FZW5" s="299"/>
      <c r="FZX5" s="299"/>
      <c r="FZY5" s="299"/>
      <c r="FZZ5" s="299"/>
      <c r="GAA5" s="299"/>
      <c r="GAB5" s="299"/>
      <c r="GAC5" s="299"/>
      <c r="GAD5" s="299"/>
      <c r="GAE5" s="299"/>
      <c r="GAF5" s="299"/>
      <c r="GAG5" s="299"/>
      <c r="GAH5" s="299"/>
      <c r="GAI5" s="299"/>
      <c r="GAJ5" s="299"/>
      <c r="GAK5" s="299"/>
      <c r="GAL5" s="299"/>
      <c r="GAM5" s="299"/>
      <c r="GAN5" s="299"/>
      <c r="GAO5" s="299"/>
      <c r="GAP5" s="299"/>
      <c r="GAQ5" s="299"/>
      <c r="GAR5" s="299"/>
      <c r="GAS5" s="299"/>
      <c r="GAT5" s="299"/>
      <c r="GAU5" s="299"/>
      <c r="GAV5" s="299"/>
      <c r="GAW5" s="299"/>
      <c r="GAX5" s="299"/>
      <c r="GAY5" s="299"/>
      <c r="GAZ5" s="299"/>
      <c r="GBA5" s="299"/>
      <c r="GBB5" s="299"/>
      <c r="GBC5" s="299"/>
      <c r="GBD5" s="299"/>
      <c r="GBE5" s="299"/>
      <c r="GBF5" s="299"/>
      <c r="GBG5" s="299"/>
      <c r="GBH5" s="299"/>
      <c r="GBI5" s="299"/>
      <c r="GBJ5" s="299"/>
      <c r="GBK5" s="299"/>
      <c r="GBL5" s="299"/>
      <c r="GBM5" s="299"/>
      <c r="GBN5" s="299"/>
      <c r="GBO5" s="299"/>
      <c r="GBP5" s="299"/>
      <c r="GBQ5" s="299"/>
      <c r="GBR5" s="299"/>
      <c r="GBS5" s="299"/>
      <c r="GBT5" s="299"/>
      <c r="GBU5" s="299"/>
      <c r="GBV5" s="299"/>
      <c r="GBW5" s="299"/>
      <c r="GBX5" s="299"/>
      <c r="GBY5" s="299"/>
      <c r="GBZ5" s="299"/>
      <c r="GCA5" s="299"/>
      <c r="GCB5" s="299"/>
      <c r="GCC5" s="299"/>
      <c r="GCD5" s="299"/>
      <c r="GCE5" s="299"/>
      <c r="GCF5" s="299"/>
      <c r="GCG5" s="299"/>
      <c r="GCH5" s="299"/>
      <c r="GCI5" s="299"/>
      <c r="GCJ5" s="299"/>
      <c r="GCK5" s="299"/>
      <c r="GCL5" s="299"/>
      <c r="GCM5" s="299"/>
      <c r="GCN5" s="299"/>
      <c r="GCO5" s="299"/>
      <c r="GCP5" s="299"/>
      <c r="GCQ5" s="299"/>
      <c r="GCR5" s="299"/>
      <c r="GCS5" s="299"/>
      <c r="GCT5" s="299"/>
      <c r="GCU5" s="299"/>
      <c r="GCV5" s="299"/>
      <c r="GCW5" s="299"/>
      <c r="GCX5" s="299"/>
      <c r="GCY5" s="299"/>
      <c r="GCZ5" s="299"/>
      <c r="GDA5" s="299"/>
      <c r="GDB5" s="299"/>
      <c r="GDC5" s="299"/>
      <c r="GDD5" s="299"/>
      <c r="GDE5" s="299"/>
      <c r="GDF5" s="299"/>
      <c r="GDG5" s="299"/>
      <c r="GDH5" s="299"/>
      <c r="GDI5" s="299"/>
      <c r="GDJ5" s="299"/>
      <c r="GDK5" s="299"/>
      <c r="GDL5" s="299"/>
      <c r="GDM5" s="299"/>
      <c r="GDN5" s="299"/>
      <c r="GDO5" s="299"/>
      <c r="GDP5" s="299"/>
      <c r="GDQ5" s="299"/>
      <c r="GDR5" s="299"/>
      <c r="GDS5" s="299"/>
      <c r="GDT5" s="299"/>
      <c r="GDU5" s="299"/>
      <c r="GDV5" s="299"/>
      <c r="GDW5" s="299"/>
      <c r="GDX5" s="299"/>
      <c r="GDY5" s="299"/>
      <c r="GDZ5" s="299"/>
      <c r="GEA5" s="299"/>
      <c r="GEB5" s="299"/>
      <c r="GEC5" s="299"/>
      <c r="GED5" s="299"/>
      <c r="GEE5" s="299"/>
      <c r="GEF5" s="299"/>
      <c r="GEG5" s="299"/>
      <c r="GEH5" s="299"/>
      <c r="GEI5" s="299"/>
      <c r="GEJ5" s="299"/>
      <c r="GEK5" s="299"/>
      <c r="GEL5" s="299"/>
      <c r="GEM5" s="299"/>
      <c r="GEN5" s="299"/>
      <c r="GEO5" s="299"/>
      <c r="GEP5" s="299"/>
      <c r="GEQ5" s="299"/>
      <c r="GER5" s="299"/>
      <c r="GES5" s="299"/>
      <c r="GET5" s="299"/>
      <c r="GEU5" s="299"/>
      <c r="GEV5" s="299"/>
      <c r="GEW5" s="299"/>
      <c r="GEX5" s="299"/>
      <c r="GEY5" s="299"/>
      <c r="GEZ5" s="299"/>
      <c r="GFA5" s="299"/>
      <c r="GFB5" s="299"/>
      <c r="GFC5" s="299"/>
      <c r="GFD5" s="299"/>
      <c r="GFE5" s="299"/>
      <c r="GFF5" s="299"/>
      <c r="GFG5" s="299"/>
      <c r="GFH5" s="299"/>
      <c r="GFI5" s="299"/>
      <c r="GFJ5" s="299"/>
      <c r="GFK5" s="299"/>
      <c r="GFL5" s="299"/>
      <c r="GFM5" s="299"/>
      <c r="GFN5" s="299"/>
      <c r="GFO5" s="299"/>
      <c r="GFP5" s="299"/>
      <c r="GFQ5" s="299"/>
      <c r="GFR5" s="299"/>
      <c r="GFS5" s="299"/>
      <c r="GFT5" s="299"/>
      <c r="GFU5" s="299"/>
      <c r="GFV5" s="299"/>
      <c r="GFW5" s="299"/>
      <c r="GFX5" s="299"/>
      <c r="GFY5" s="299"/>
      <c r="GFZ5" s="299"/>
      <c r="GGA5" s="299"/>
      <c r="GGB5" s="299"/>
      <c r="GGC5" s="299"/>
      <c r="GGD5" s="299"/>
      <c r="GGE5" s="299"/>
      <c r="GGF5" s="299"/>
      <c r="GGG5" s="299"/>
      <c r="GGH5" s="299"/>
      <c r="GGI5" s="299"/>
      <c r="GGJ5" s="299"/>
      <c r="GGK5" s="299"/>
      <c r="GGL5" s="299"/>
      <c r="GGM5" s="299"/>
      <c r="GGN5" s="299"/>
      <c r="GGO5" s="299"/>
      <c r="GGP5" s="299"/>
      <c r="GGQ5" s="299"/>
      <c r="GGR5" s="299"/>
      <c r="GGS5" s="299"/>
      <c r="GGT5" s="299"/>
      <c r="GGU5" s="299"/>
      <c r="GGV5" s="299"/>
      <c r="GGW5" s="299"/>
      <c r="GGX5" s="299"/>
      <c r="GGY5" s="299"/>
      <c r="GGZ5" s="299"/>
      <c r="GHA5" s="299"/>
      <c r="GHB5" s="299"/>
      <c r="GHC5" s="299"/>
      <c r="GHD5" s="299"/>
      <c r="GHE5" s="299"/>
      <c r="GHF5" s="299"/>
      <c r="GHG5" s="299"/>
      <c r="GHH5" s="299"/>
      <c r="GHI5" s="299"/>
      <c r="GHJ5" s="299"/>
      <c r="GHK5" s="299"/>
      <c r="GHL5" s="299"/>
      <c r="GHM5" s="299"/>
      <c r="GHN5" s="299"/>
      <c r="GHO5" s="299"/>
      <c r="GHP5" s="299"/>
      <c r="GHQ5" s="299"/>
      <c r="GHR5" s="299"/>
      <c r="GHS5" s="299"/>
      <c r="GHT5" s="299"/>
      <c r="GHU5" s="299"/>
      <c r="GHV5" s="299"/>
      <c r="GHW5" s="299"/>
      <c r="GHX5" s="299"/>
      <c r="GHY5" s="299"/>
      <c r="GHZ5" s="299"/>
      <c r="GIA5" s="299"/>
      <c r="GIB5" s="299"/>
      <c r="GIC5" s="299"/>
      <c r="GID5" s="299"/>
      <c r="GIE5" s="299"/>
      <c r="GIF5" s="299"/>
      <c r="GIG5" s="299"/>
      <c r="GIH5" s="299"/>
      <c r="GII5" s="299"/>
      <c r="GIJ5" s="299"/>
      <c r="GIK5" s="299"/>
      <c r="GIL5" s="299"/>
      <c r="GIM5" s="299"/>
      <c r="GIN5" s="299"/>
      <c r="GIO5" s="299"/>
      <c r="GIP5" s="299"/>
      <c r="GIQ5" s="299"/>
      <c r="GIR5" s="299"/>
      <c r="GIS5" s="299"/>
      <c r="GIT5" s="299"/>
      <c r="GIU5" s="299"/>
      <c r="GIV5" s="299"/>
      <c r="GIW5" s="299"/>
      <c r="GIX5" s="299"/>
      <c r="GIY5" s="299"/>
      <c r="GIZ5" s="299"/>
      <c r="GJA5" s="299"/>
      <c r="GJB5" s="299"/>
      <c r="GJC5" s="299"/>
      <c r="GJD5" s="299"/>
      <c r="GJE5" s="299"/>
      <c r="GJF5" s="299"/>
      <c r="GJG5" s="299"/>
      <c r="GJH5" s="299"/>
      <c r="GJI5" s="299"/>
      <c r="GJJ5" s="299"/>
      <c r="GJK5" s="299"/>
      <c r="GJL5" s="299"/>
      <c r="GJM5" s="299"/>
      <c r="GJN5" s="299"/>
      <c r="GJO5" s="299"/>
      <c r="GJP5" s="299"/>
      <c r="GJQ5" s="299"/>
      <c r="GJR5" s="299"/>
      <c r="GJS5" s="299"/>
      <c r="GJT5" s="299"/>
      <c r="GJU5" s="299"/>
      <c r="GJV5" s="299"/>
      <c r="GJW5" s="299"/>
      <c r="GJX5" s="299"/>
      <c r="GJY5" s="299"/>
      <c r="GJZ5" s="299"/>
      <c r="GKA5" s="299"/>
      <c r="GKB5" s="299"/>
      <c r="GKC5" s="299"/>
      <c r="GKD5" s="299"/>
      <c r="GKE5" s="299"/>
      <c r="GKF5" s="299"/>
      <c r="GKG5" s="299"/>
      <c r="GKH5" s="299"/>
      <c r="GKI5" s="299"/>
      <c r="GKJ5" s="299"/>
      <c r="GKK5" s="299"/>
      <c r="GKL5" s="299"/>
      <c r="GKM5" s="299"/>
      <c r="GKN5" s="299"/>
      <c r="GKO5" s="299"/>
      <c r="GKP5" s="299"/>
      <c r="GKQ5" s="299"/>
      <c r="GKR5" s="299"/>
      <c r="GKS5" s="299"/>
      <c r="GKT5" s="299"/>
      <c r="GKU5" s="299"/>
      <c r="GKV5" s="299"/>
      <c r="GKW5" s="299"/>
      <c r="GKX5" s="299"/>
      <c r="GKY5" s="299"/>
      <c r="GKZ5" s="299"/>
      <c r="GLA5" s="299"/>
      <c r="GLB5" s="299"/>
      <c r="GLC5" s="299"/>
      <c r="GLD5" s="299"/>
      <c r="GLE5" s="299"/>
      <c r="GLF5" s="299"/>
      <c r="GLG5" s="299"/>
      <c r="GLH5" s="299"/>
      <c r="GLI5" s="299"/>
      <c r="GLJ5" s="299"/>
      <c r="GLK5" s="299"/>
      <c r="GLL5" s="299"/>
      <c r="GLM5" s="299"/>
      <c r="GLN5" s="299"/>
      <c r="GLO5" s="299"/>
      <c r="GLP5" s="299"/>
      <c r="GLQ5" s="299"/>
      <c r="GLR5" s="299"/>
      <c r="GLS5" s="299"/>
      <c r="GLT5" s="299"/>
      <c r="GLU5" s="299"/>
      <c r="GLV5" s="299"/>
      <c r="GLW5" s="299"/>
      <c r="GLX5" s="299"/>
      <c r="GLY5" s="299"/>
      <c r="GLZ5" s="299"/>
      <c r="GMA5" s="299"/>
      <c r="GMB5" s="299"/>
      <c r="GMC5" s="299"/>
      <c r="GMD5" s="299"/>
      <c r="GME5" s="299"/>
      <c r="GMF5" s="299"/>
      <c r="GMG5" s="299"/>
      <c r="GMH5" s="299"/>
      <c r="GMI5" s="299"/>
      <c r="GMJ5" s="299"/>
      <c r="GMK5" s="299"/>
      <c r="GML5" s="299"/>
      <c r="GMM5" s="299"/>
      <c r="GMN5" s="299"/>
      <c r="GMO5" s="299"/>
      <c r="GMP5" s="299"/>
      <c r="GMQ5" s="299"/>
      <c r="GMR5" s="299"/>
      <c r="GMS5" s="299"/>
      <c r="GMT5" s="299"/>
      <c r="GMU5" s="299"/>
      <c r="GMV5" s="299"/>
      <c r="GMW5" s="299"/>
      <c r="GMX5" s="299"/>
      <c r="GMY5" s="299"/>
      <c r="GMZ5" s="299"/>
      <c r="GNA5" s="299"/>
      <c r="GNB5" s="299"/>
      <c r="GNC5" s="299"/>
      <c r="GND5" s="299"/>
      <c r="GNE5" s="299"/>
      <c r="GNF5" s="299"/>
      <c r="GNG5" s="299"/>
      <c r="GNH5" s="299"/>
      <c r="GNI5" s="299"/>
      <c r="GNJ5" s="299"/>
      <c r="GNK5" s="299"/>
      <c r="GNL5" s="299"/>
      <c r="GNM5" s="299"/>
      <c r="GNN5" s="299"/>
      <c r="GNO5" s="299"/>
      <c r="GNP5" s="299"/>
      <c r="GNQ5" s="299"/>
      <c r="GNR5" s="299"/>
      <c r="GNS5" s="299"/>
      <c r="GNT5" s="299"/>
      <c r="GNU5" s="299"/>
      <c r="GNV5" s="299"/>
      <c r="GNW5" s="299"/>
      <c r="GNX5" s="299"/>
      <c r="GNY5" s="299"/>
      <c r="GNZ5" s="299"/>
      <c r="GOA5" s="299"/>
      <c r="GOB5" s="299"/>
      <c r="GOC5" s="299"/>
      <c r="GOD5" s="299"/>
      <c r="GOE5" s="299"/>
      <c r="GOF5" s="299"/>
      <c r="GOG5" s="299"/>
      <c r="GOH5" s="299"/>
      <c r="GOI5" s="299"/>
      <c r="GOJ5" s="299"/>
      <c r="GOK5" s="299"/>
      <c r="GOL5" s="299"/>
      <c r="GOM5" s="299"/>
      <c r="GON5" s="299"/>
      <c r="GOO5" s="299"/>
      <c r="GOP5" s="299"/>
      <c r="GOQ5" s="299"/>
      <c r="GOR5" s="299"/>
      <c r="GOS5" s="299"/>
      <c r="GOT5" s="299"/>
      <c r="GOU5" s="299"/>
      <c r="GOV5" s="299"/>
      <c r="GOW5" s="299"/>
      <c r="GOX5" s="299"/>
      <c r="GOY5" s="299"/>
      <c r="GOZ5" s="299"/>
      <c r="GPA5" s="299"/>
      <c r="GPB5" s="299"/>
      <c r="GPC5" s="299"/>
      <c r="GPD5" s="299"/>
      <c r="GPE5" s="299"/>
      <c r="GPF5" s="299"/>
      <c r="GPG5" s="299"/>
      <c r="GPH5" s="299"/>
      <c r="GPI5" s="299"/>
      <c r="GPJ5" s="299"/>
      <c r="GPK5" s="299"/>
      <c r="GPL5" s="299"/>
      <c r="GPM5" s="299"/>
      <c r="GPN5" s="299"/>
      <c r="GPO5" s="299"/>
      <c r="GPP5" s="299"/>
      <c r="GPQ5" s="299"/>
      <c r="GPR5" s="299"/>
      <c r="GPS5" s="299"/>
      <c r="GPT5" s="299"/>
      <c r="GPU5" s="299"/>
      <c r="GPV5" s="299"/>
      <c r="GPW5" s="299"/>
      <c r="GPX5" s="299"/>
      <c r="GPY5" s="299"/>
      <c r="GPZ5" s="299"/>
      <c r="GQA5" s="299"/>
      <c r="GQB5" s="299"/>
      <c r="GQC5" s="299"/>
      <c r="GQD5" s="299"/>
      <c r="GQE5" s="299"/>
      <c r="GQF5" s="299"/>
      <c r="GQG5" s="299"/>
      <c r="GQH5" s="299"/>
      <c r="GQI5" s="299"/>
      <c r="GQJ5" s="299"/>
      <c r="GQK5" s="299"/>
      <c r="GQL5" s="299"/>
      <c r="GQM5" s="299"/>
      <c r="GQN5" s="299"/>
      <c r="GQO5" s="299"/>
      <c r="GQP5" s="299"/>
      <c r="GQQ5" s="299"/>
      <c r="GQR5" s="299"/>
      <c r="GQS5" s="299"/>
      <c r="GQT5" s="299"/>
      <c r="GQU5" s="299"/>
      <c r="GQV5" s="299"/>
      <c r="GQW5" s="299"/>
      <c r="GQX5" s="299"/>
      <c r="GQY5" s="299"/>
      <c r="GQZ5" s="299"/>
      <c r="GRA5" s="299"/>
      <c r="GRB5" s="299"/>
      <c r="GRC5" s="299"/>
      <c r="GRD5" s="299"/>
      <c r="GRE5" s="299"/>
      <c r="GRF5" s="299"/>
      <c r="GRG5" s="299"/>
      <c r="GRH5" s="299"/>
      <c r="GRI5" s="299"/>
      <c r="GRJ5" s="299"/>
      <c r="GRK5" s="299"/>
      <c r="GRL5" s="299"/>
      <c r="GRM5" s="299"/>
      <c r="GRN5" s="299"/>
      <c r="GRO5" s="299"/>
      <c r="GRP5" s="299"/>
      <c r="GRQ5" s="299"/>
      <c r="GRR5" s="299"/>
      <c r="GRS5" s="299"/>
      <c r="GRT5" s="299"/>
      <c r="GRU5" s="299"/>
      <c r="GRV5" s="299"/>
      <c r="GRW5" s="299"/>
      <c r="GRX5" s="299"/>
      <c r="GRY5" s="299"/>
      <c r="GRZ5" s="299"/>
      <c r="GSA5" s="299"/>
      <c r="GSB5" s="299"/>
      <c r="GSC5" s="299"/>
      <c r="GSD5" s="299"/>
      <c r="GSE5" s="299"/>
      <c r="GSF5" s="299"/>
      <c r="GSG5" s="299"/>
      <c r="GSH5" s="299"/>
      <c r="GSI5" s="299"/>
      <c r="GSJ5" s="299"/>
      <c r="GSK5" s="299"/>
      <c r="GSL5" s="299"/>
      <c r="GSM5" s="299"/>
      <c r="GSN5" s="299"/>
      <c r="GSO5" s="299"/>
      <c r="GSP5" s="299"/>
      <c r="GSQ5" s="299"/>
      <c r="GSR5" s="299"/>
      <c r="GSS5" s="299"/>
      <c r="GST5" s="299"/>
      <c r="GSU5" s="299"/>
      <c r="GSV5" s="299"/>
      <c r="GSW5" s="299"/>
      <c r="GSX5" s="299"/>
      <c r="GSY5" s="299"/>
      <c r="GSZ5" s="299"/>
      <c r="GTA5" s="299"/>
      <c r="GTB5" s="299"/>
      <c r="GTC5" s="299"/>
      <c r="GTD5" s="299"/>
      <c r="GTE5" s="299"/>
      <c r="GTF5" s="299"/>
      <c r="GTG5" s="299"/>
      <c r="GTH5" s="299"/>
      <c r="GTI5" s="299"/>
      <c r="GTJ5" s="299"/>
      <c r="GTK5" s="299"/>
      <c r="GTL5" s="299"/>
      <c r="GTM5" s="299"/>
      <c r="GTN5" s="299"/>
      <c r="GTO5" s="299"/>
      <c r="GTP5" s="299"/>
      <c r="GTQ5" s="299"/>
      <c r="GTR5" s="299"/>
      <c r="GTS5" s="299"/>
      <c r="GTT5" s="299"/>
      <c r="GTU5" s="299"/>
      <c r="GTV5" s="299"/>
      <c r="GTW5" s="299"/>
      <c r="GTX5" s="299"/>
      <c r="GTY5" s="299"/>
      <c r="GTZ5" s="299"/>
      <c r="GUA5" s="299"/>
      <c r="GUB5" s="299"/>
      <c r="GUC5" s="299"/>
      <c r="GUD5" s="299"/>
      <c r="GUE5" s="299"/>
      <c r="GUF5" s="299"/>
      <c r="GUG5" s="299"/>
      <c r="GUH5" s="299"/>
      <c r="GUI5" s="299"/>
      <c r="GUJ5" s="299"/>
      <c r="GUK5" s="299"/>
      <c r="GUL5" s="299"/>
      <c r="GUM5" s="299"/>
      <c r="GUN5" s="299"/>
      <c r="GUO5" s="299"/>
      <c r="GUP5" s="299"/>
      <c r="GUQ5" s="299"/>
      <c r="GUR5" s="299"/>
      <c r="GUS5" s="299"/>
      <c r="GUT5" s="299"/>
      <c r="GUU5" s="299"/>
      <c r="GUV5" s="299"/>
      <c r="GUW5" s="299"/>
      <c r="GUX5" s="299"/>
      <c r="GUY5" s="299"/>
      <c r="GUZ5" s="299"/>
      <c r="GVA5" s="299"/>
      <c r="GVB5" s="299"/>
      <c r="GVC5" s="299"/>
      <c r="GVD5" s="299"/>
      <c r="GVE5" s="299"/>
      <c r="GVF5" s="299"/>
      <c r="GVG5" s="299"/>
      <c r="GVH5" s="299"/>
      <c r="GVI5" s="299"/>
      <c r="GVJ5" s="299"/>
      <c r="GVK5" s="299"/>
      <c r="GVL5" s="299"/>
      <c r="GVM5" s="299"/>
      <c r="GVN5" s="299"/>
      <c r="GVO5" s="299"/>
      <c r="GVP5" s="299"/>
      <c r="GVQ5" s="299"/>
      <c r="GVR5" s="299"/>
      <c r="GVS5" s="299"/>
      <c r="GVT5" s="299"/>
      <c r="GVU5" s="299"/>
      <c r="GVV5" s="299"/>
      <c r="GVW5" s="299"/>
      <c r="GVX5" s="299"/>
      <c r="GVY5" s="299"/>
      <c r="GVZ5" s="299"/>
      <c r="GWA5" s="299"/>
      <c r="GWB5" s="299"/>
      <c r="GWC5" s="299"/>
      <c r="GWD5" s="299"/>
      <c r="GWE5" s="299"/>
      <c r="GWF5" s="299"/>
      <c r="GWG5" s="299"/>
      <c r="GWH5" s="299"/>
      <c r="GWI5" s="299"/>
      <c r="GWJ5" s="299"/>
      <c r="GWK5" s="299"/>
      <c r="GWL5" s="299"/>
      <c r="GWM5" s="299"/>
      <c r="GWN5" s="299"/>
      <c r="GWO5" s="299"/>
      <c r="GWP5" s="299"/>
      <c r="GWQ5" s="299"/>
      <c r="GWR5" s="299"/>
      <c r="GWS5" s="299"/>
      <c r="GWT5" s="299"/>
      <c r="GWU5" s="299"/>
      <c r="GWV5" s="299"/>
      <c r="GWW5" s="299"/>
      <c r="GWX5" s="299"/>
      <c r="GWY5" s="299"/>
      <c r="GWZ5" s="299"/>
      <c r="GXA5" s="299"/>
      <c r="GXB5" s="299"/>
      <c r="GXC5" s="299"/>
      <c r="GXD5" s="299"/>
      <c r="GXE5" s="299"/>
      <c r="GXF5" s="299"/>
      <c r="GXG5" s="299"/>
      <c r="GXH5" s="299"/>
      <c r="GXI5" s="299"/>
      <c r="GXJ5" s="299"/>
      <c r="GXK5" s="299"/>
      <c r="GXL5" s="299"/>
      <c r="GXM5" s="299"/>
      <c r="GXN5" s="299"/>
      <c r="GXO5" s="299"/>
      <c r="GXP5" s="299"/>
      <c r="GXQ5" s="299"/>
      <c r="GXR5" s="299"/>
      <c r="GXS5" s="299"/>
      <c r="GXT5" s="299"/>
      <c r="GXU5" s="299"/>
      <c r="GXV5" s="299"/>
      <c r="GXW5" s="299"/>
      <c r="GXX5" s="299"/>
      <c r="GXY5" s="299"/>
      <c r="GXZ5" s="299"/>
      <c r="GYA5" s="299"/>
      <c r="GYB5" s="299"/>
      <c r="GYC5" s="299"/>
      <c r="GYD5" s="299"/>
      <c r="GYE5" s="299"/>
      <c r="GYF5" s="299"/>
      <c r="GYG5" s="299"/>
      <c r="GYH5" s="299"/>
      <c r="GYI5" s="299"/>
      <c r="GYJ5" s="299"/>
      <c r="GYK5" s="299"/>
      <c r="GYL5" s="299"/>
      <c r="GYM5" s="299"/>
      <c r="GYN5" s="299"/>
      <c r="GYO5" s="299"/>
      <c r="GYP5" s="299"/>
      <c r="GYQ5" s="299"/>
      <c r="GYR5" s="299"/>
      <c r="GYS5" s="299"/>
      <c r="GYT5" s="299"/>
      <c r="GYU5" s="299"/>
      <c r="GYV5" s="299"/>
      <c r="GYW5" s="299"/>
      <c r="GYX5" s="299"/>
      <c r="GYY5" s="299"/>
      <c r="GYZ5" s="299"/>
      <c r="GZA5" s="299"/>
      <c r="GZB5" s="299"/>
      <c r="GZC5" s="299"/>
      <c r="GZD5" s="299"/>
      <c r="GZE5" s="299"/>
      <c r="GZF5" s="299"/>
      <c r="GZG5" s="299"/>
      <c r="GZH5" s="299"/>
      <c r="GZI5" s="299"/>
      <c r="GZJ5" s="299"/>
      <c r="GZK5" s="299"/>
      <c r="GZL5" s="299"/>
      <c r="GZM5" s="299"/>
      <c r="GZN5" s="299"/>
      <c r="GZO5" s="299"/>
      <c r="GZP5" s="299"/>
      <c r="GZQ5" s="299"/>
      <c r="GZR5" s="299"/>
      <c r="GZS5" s="299"/>
      <c r="GZT5" s="299"/>
      <c r="GZU5" s="299"/>
      <c r="GZV5" s="299"/>
      <c r="GZW5" s="299"/>
      <c r="GZX5" s="299"/>
      <c r="GZY5" s="299"/>
      <c r="GZZ5" s="299"/>
      <c r="HAA5" s="299"/>
      <c r="HAB5" s="299"/>
      <c r="HAC5" s="299"/>
      <c r="HAD5" s="299"/>
      <c r="HAE5" s="299"/>
      <c r="HAF5" s="299"/>
      <c r="HAG5" s="299"/>
      <c r="HAH5" s="299"/>
      <c r="HAI5" s="299"/>
      <c r="HAJ5" s="299"/>
      <c r="HAK5" s="299"/>
      <c r="HAL5" s="299"/>
      <c r="HAM5" s="299"/>
      <c r="HAN5" s="299"/>
      <c r="HAO5" s="299"/>
      <c r="HAP5" s="299"/>
      <c r="HAQ5" s="299"/>
      <c r="HAR5" s="299"/>
      <c r="HAS5" s="299"/>
      <c r="HAT5" s="299"/>
      <c r="HAU5" s="299"/>
      <c r="HAV5" s="299"/>
      <c r="HAW5" s="299"/>
      <c r="HAX5" s="299"/>
      <c r="HAY5" s="299"/>
      <c r="HAZ5" s="299"/>
      <c r="HBA5" s="299"/>
      <c r="HBB5" s="299"/>
      <c r="HBC5" s="299"/>
      <c r="HBD5" s="299"/>
      <c r="HBE5" s="299"/>
      <c r="HBF5" s="299"/>
      <c r="HBG5" s="299"/>
      <c r="HBH5" s="299"/>
      <c r="HBI5" s="299"/>
      <c r="HBJ5" s="299"/>
      <c r="HBK5" s="299"/>
      <c r="HBL5" s="299"/>
      <c r="HBM5" s="299"/>
      <c r="HBN5" s="299"/>
      <c r="HBO5" s="299"/>
      <c r="HBP5" s="299"/>
      <c r="HBQ5" s="299"/>
      <c r="HBR5" s="299"/>
      <c r="HBS5" s="299"/>
      <c r="HBT5" s="299"/>
      <c r="HBU5" s="299"/>
      <c r="HBV5" s="299"/>
      <c r="HBW5" s="299"/>
      <c r="HBX5" s="299"/>
      <c r="HBY5" s="299"/>
      <c r="HBZ5" s="299"/>
      <c r="HCA5" s="299"/>
      <c r="HCB5" s="299"/>
      <c r="HCC5" s="299"/>
      <c r="HCD5" s="299"/>
      <c r="HCE5" s="299"/>
      <c r="HCF5" s="299"/>
      <c r="HCG5" s="299"/>
      <c r="HCH5" s="299"/>
      <c r="HCI5" s="299"/>
      <c r="HCJ5" s="299"/>
      <c r="HCK5" s="299"/>
      <c r="HCL5" s="299"/>
      <c r="HCM5" s="299"/>
      <c r="HCN5" s="299"/>
      <c r="HCO5" s="299"/>
      <c r="HCP5" s="299"/>
      <c r="HCQ5" s="299"/>
      <c r="HCR5" s="299"/>
      <c r="HCS5" s="299"/>
      <c r="HCT5" s="299"/>
      <c r="HCU5" s="299"/>
      <c r="HCV5" s="299"/>
      <c r="HCW5" s="299"/>
      <c r="HCX5" s="299"/>
      <c r="HCY5" s="299"/>
      <c r="HCZ5" s="299"/>
      <c r="HDA5" s="299"/>
      <c r="HDB5" s="299"/>
      <c r="HDC5" s="299"/>
      <c r="HDD5" s="299"/>
      <c r="HDE5" s="299"/>
      <c r="HDF5" s="299"/>
      <c r="HDG5" s="299"/>
      <c r="HDH5" s="299"/>
      <c r="HDI5" s="299"/>
      <c r="HDJ5" s="299"/>
      <c r="HDK5" s="299"/>
      <c r="HDL5" s="299"/>
      <c r="HDM5" s="299"/>
      <c r="HDN5" s="299"/>
      <c r="HDO5" s="299"/>
      <c r="HDP5" s="299"/>
      <c r="HDQ5" s="299"/>
      <c r="HDR5" s="299"/>
      <c r="HDS5" s="299"/>
      <c r="HDT5" s="299"/>
      <c r="HDU5" s="299"/>
      <c r="HDV5" s="299"/>
      <c r="HDW5" s="299"/>
      <c r="HDX5" s="299"/>
      <c r="HDY5" s="299"/>
      <c r="HDZ5" s="299"/>
      <c r="HEA5" s="299"/>
      <c r="HEB5" s="299"/>
      <c r="HEC5" s="299"/>
      <c r="HED5" s="299"/>
      <c r="HEE5" s="299"/>
      <c r="HEF5" s="299"/>
      <c r="HEG5" s="299"/>
      <c r="HEH5" s="299"/>
      <c r="HEI5" s="299"/>
      <c r="HEJ5" s="299"/>
      <c r="HEK5" s="299"/>
      <c r="HEL5" s="299"/>
      <c r="HEM5" s="299"/>
      <c r="HEN5" s="299"/>
      <c r="HEO5" s="299"/>
      <c r="HEP5" s="299"/>
      <c r="HEQ5" s="299"/>
      <c r="HER5" s="299"/>
      <c r="HES5" s="299"/>
      <c r="HET5" s="299"/>
      <c r="HEU5" s="299"/>
      <c r="HEV5" s="299"/>
      <c r="HEW5" s="299"/>
      <c r="HEX5" s="299"/>
      <c r="HEY5" s="299"/>
      <c r="HEZ5" s="299"/>
      <c r="HFA5" s="299"/>
      <c r="HFB5" s="299"/>
      <c r="HFC5" s="299"/>
      <c r="HFD5" s="299"/>
      <c r="HFE5" s="299"/>
      <c r="HFF5" s="299"/>
      <c r="HFG5" s="299"/>
      <c r="HFH5" s="299"/>
      <c r="HFI5" s="299"/>
      <c r="HFJ5" s="299"/>
      <c r="HFK5" s="299"/>
      <c r="HFL5" s="299"/>
      <c r="HFM5" s="299"/>
      <c r="HFN5" s="299"/>
      <c r="HFO5" s="299"/>
      <c r="HFP5" s="299"/>
      <c r="HFQ5" s="299"/>
      <c r="HFR5" s="299"/>
      <c r="HFS5" s="299"/>
      <c r="HFT5" s="299"/>
      <c r="HFU5" s="299"/>
      <c r="HFV5" s="299"/>
      <c r="HFW5" s="299"/>
      <c r="HFX5" s="299"/>
      <c r="HFY5" s="299"/>
      <c r="HFZ5" s="299"/>
      <c r="HGA5" s="299"/>
      <c r="HGB5" s="299"/>
      <c r="HGC5" s="299"/>
      <c r="HGD5" s="299"/>
      <c r="HGE5" s="299"/>
      <c r="HGF5" s="299"/>
      <c r="HGG5" s="299"/>
      <c r="HGH5" s="299"/>
      <c r="HGI5" s="299"/>
      <c r="HGJ5" s="299"/>
      <c r="HGK5" s="299"/>
      <c r="HGL5" s="299"/>
      <c r="HGM5" s="299"/>
      <c r="HGN5" s="299"/>
      <c r="HGO5" s="299"/>
      <c r="HGP5" s="299"/>
      <c r="HGQ5" s="299"/>
      <c r="HGR5" s="299"/>
      <c r="HGS5" s="299"/>
      <c r="HGT5" s="299"/>
      <c r="HGU5" s="299"/>
      <c r="HGV5" s="299"/>
      <c r="HGW5" s="299"/>
      <c r="HGX5" s="299"/>
      <c r="HGY5" s="299"/>
      <c r="HGZ5" s="299"/>
      <c r="HHA5" s="299"/>
      <c r="HHB5" s="299"/>
      <c r="HHC5" s="299"/>
      <c r="HHD5" s="299"/>
      <c r="HHE5" s="299"/>
      <c r="HHF5" s="299"/>
      <c r="HHG5" s="299"/>
      <c r="HHH5" s="299"/>
      <c r="HHI5" s="299"/>
      <c r="HHJ5" s="299"/>
      <c r="HHK5" s="299"/>
      <c r="HHL5" s="299"/>
      <c r="HHM5" s="299"/>
      <c r="HHN5" s="299"/>
      <c r="HHO5" s="299"/>
      <c r="HHP5" s="299"/>
      <c r="HHQ5" s="299"/>
      <c r="HHR5" s="299"/>
      <c r="HHS5" s="299"/>
      <c r="HHT5" s="299"/>
      <c r="HHU5" s="299"/>
      <c r="HHV5" s="299"/>
      <c r="HHW5" s="299"/>
      <c r="HHX5" s="299"/>
      <c r="HHY5" s="299"/>
      <c r="HHZ5" s="299"/>
      <c r="HIA5" s="299"/>
      <c r="HIB5" s="299"/>
      <c r="HIC5" s="299"/>
      <c r="HID5" s="299"/>
      <c r="HIE5" s="299"/>
      <c r="HIF5" s="299"/>
      <c r="HIG5" s="299"/>
      <c r="HIH5" s="299"/>
      <c r="HII5" s="299"/>
      <c r="HIJ5" s="299"/>
      <c r="HIK5" s="299"/>
      <c r="HIL5" s="299"/>
      <c r="HIM5" s="299"/>
      <c r="HIN5" s="299"/>
      <c r="HIO5" s="299"/>
      <c r="HIP5" s="299"/>
      <c r="HIQ5" s="299"/>
      <c r="HIR5" s="299"/>
      <c r="HIS5" s="299"/>
      <c r="HIT5" s="299"/>
      <c r="HIU5" s="299"/>
      <c r="HIV5" s="299"/>
      <c r="HIW5" s="299"/>
      <c r="HIX5" s="299"/>
      <c r="HIY5" s="299"/>
      <c r="HIZ5" s="299"/>
      <c r="HJA5" s="299"/>
      <c r="HJB5" s="299"/>
      <c r="HJC5" s="299"/>
      <c r="HJD5" s="299"/>
      <c r="HJE5" s="299"/>
      <c r="HJF5" s="299"/>
      <c r="HJG5" s="299"/>
      <c r="HJH5" s="299"/>
      <c r="HJI5" s="299"/>
      <c r="HJJ5" s="299"/>
      <c r="HJK5" s="299"/>
      <c r="HJL5" s="299"/>
      <c r="HJM5" s="299"/>
      <c r="HJN5" s="299"/>
      <c r="HJO5" s="299"/>
      <c r="HJP5" s="299"/>
      <c r="HJQ5" s="299"/>
      <c r="HJR5" s="299"/>
      <c r="HJS5" s="299"/>
      <c r="HJT5" s="299"/>
      <c r="HJU5" s="299"/>
      <c r="HJV5" s="299"/>
      <c r="HJW5" s="299"/>
      <c r="HJX5" s="299"/>
      <c r="HJY5" s="299"/>
      <c r="HJZ5" s="299"/>
      <c r="HKA5" s="299"/>
      <c r="HKB5" s="299"/>
      <c r="HKC5" s="299"/>
      <c r="HKD5" s="299"/>
      <c r="HKE5" s="299"/>
      <c r="HKF5" s="299"/>
      <c r="HKG5" s="299"/>
      <c r="HKH5" s="299"/>
      <c r="HKI5" s="299"/>
      <c r="HKJ5" s="299"/>
      <c r="HKK5" s="299"/>
      <c r="HKL5" s="299"/>
      <c r="HKM5" s="299"/>
      <c r="HKN5" s="299"/>
      <c r="HKO5" s="299"/>
      <c r="HKP5" s="299"/>
      <c r="HKQ5" s="299"/>
      <c r="HKR5" s="299"/>
      <c r="HKS5" s="299"/>
      <c r="HKT5" s="299"/>
      <c r="HKU5" s="299"/>
      <c r="HKV5" s="299"/>
      <c r="HKW5" s="299"/>
      <c r="HKX5" s="299"/>
      <c r="HKY5" s="299"/>
      <c r="HKZ5" s="299"/>
      <c r="HLA5" s="299"/>
      <c r="HLB5" s="299"/>
      <c r="HLC5" s="299"/>
      <c r="HLD5" s="299"/>
      <c r="HLE5" s="299"/>
      <c r="HLF5" s="299"/>
      <c r="HLG5" s="299"/>
      <c r="HLH5" s="299"/>
      <c r="HLI5" s="299"/>
      <c r="HLJ5" s="299"/>
      <c r="HLK5" s="299"/>
      <c r="HLL5" s="299"/>
      <c r="HLM5" s="299"/>
      <c r="HLN5" s="299"/>
      <c r="HLO5" s="299"/>
      <c r="HLP5" s="299"/>
      <c r="HLQ5" s="299"/>
      <c r="HLR5" s="299"/>
      <c r="HLS5" s="299"/>
      <c r="HLT5" s="299"/>
      <c r="HLU5" s="299"/>
      <c r="HLV5" s="299"/>
      <c r="HLW5" s="299"/>
      <c r="HLX5" s="299"/>
      <c r="HLY5" s="299"/>
      <c r="HLZ5" s="299"/>
      <c r="HMA5" s="299"/>
      <c r="HMB5" s="299"/>
      <c r="HMC5" s="299"/>
      <c r="HMD5" s="299"/>
      <c r="HME5" s="299"/>
      <c r="HMF5" s="299"/>
      <c r="HMG5" s="299"/>
      <c r="HMH5" s="299"/>
      <c r="HMI5" s="299"/>
      <c r="HMJ5" s="299"/>
      <c r="HMK5" s="299"/>
      <c r="HML5" s="299"/>
      <c r="HMM5" s="299"/>
      <c r="HMN5" s="299"/>
      <c r="HMO5" s="299"/>
      <c r="HMP5" s="299"/>
      <c r="HMQ5" s="299"/>
      <c r="HMR5" s="299"/>
      <c r="HMS5" s="299"/>
      <c r="HMT5" s="299"/>
      <c r="HMU5" s="299"/>
      <c r="HMV5" s="299"/>
      <c r="HMW5" s="299"/>
      <c r="HMX5" s="299"/>
      <c r="HMY5" s="299"/>
      <c r="HMZ5" s="299"/>
      <c r="HNA5" s="299"/>
      <c r="HNB5" s="299"/>
      <c r="HNC5" s="299"/>
      <c r="HND5" s="299"/>
      <c r="HNE5" s="299"/>
      <c r="HNF5" s="299"/>
      <c r="HNG5" s="299"/>
      <c r="HNH5" s="299"/>
      <c r="HNI5" s="299"/>
      <c r="HNJ5" s="299"/>
      <c r="HNK5" s="299"/>
      <c r="HNL5" s="299"/>
      <c r="HNM5" s="299"/>
      <c r="HNN5" s="299"/>
      <c r="HNO5" s="299"/>
      <c r="HNP5" s="299"/>
      <c r="HNQ5" s="299"/>
      <c r="HNR5" s="299"/>
      <c r="HNS5" s="299"/>
      <c r="HNT5" s="299"/>
      <c r="HNU5" s="299"/>
      <c r="HNV5" s="299"/>
      <c r="HNW5" s="299"/>
      <c r="HNX5" s="299"/>
      <c r="HNY5" s="299"/>
      <c r="HNZ5" s="299"/>
      <c r="HOA5" s="299"/>
      <c r="HOB5" s="299"/>
      <c r="HOC5" s="299"/>
      <c r="HOD5" s="299"/>
      <c r="HOE5" s="299"/>
      <c r="HOF5" s="299"/>
      <c r="HOG5" s="299"/>
      <c r="HOH5" s="299"/>
      <c r="HOI5" s="299"/>
      <c r="HOJ5" s="299"/>
      <c r="HOK5" s="299"/>
      <c r="HOL5" s="299"/>
      <c r="HOM5" s="299"/>
      <c r="HON5" s="299"/>
      <c r="HOO5" s="299"/>
      <c r="HOP5" s="299"/>
      <c r="HOQ5" s="299"/>
      <c r="HOR5" s="299"/>
      <c r="HOS5" s="299"/>
      <c r="HOT5" s="299"/>
      <c r="HOU5" s="299"/>
      <c r="HOV5" s="299"/>
      <c r="HOW5" s="299"/>
      <c r="HOX5" s="299"/>
      <c r="HOY5" s="299"/>
      <c r="HOZ5" s="299"/>
      <c r="HPA5" s="299"/>
      <c r="HPB5" s="299"/>
      <c r="HPC5" s="299"/>
      <c r="HPD5" s="299"/>
      <c r="HPE5" s="299"/>
      <c r="HPF5" s="299"/>
      <c r="HPG5" s="299"/>
      <c r="HPH5" s="299"/>
      <c r="HPI5" s="299"/>
      <c r="HPJ5" s="299"/>
      <c r="HPK5" s="299"/>
      <c r="HPL5" s="299"/>
      <c r="HPM5" s="299"/>
      <c r="HPN5" s="299"/>
      <c r="HPO5" s="299"/>
      <c r="HPP5" s="299"/>
      <c r="HPQ5" s="299"/>
      <c r="HPR5" s="299"/>
      <c r="HPS5" s="299"/>
      <c r="HPT5" s="299"/>
      <c r="HPU5" s="299"/>
      <c r="HPV5" s="299"/>
      <c r="HPW5" s="299"/>
      <c r="HPX5" s="299"/>
      <c r="HPY5" s="299"/>
      <c r="HPZ5" s="299"/>
      <c r="HQA5" s="299"/>
      <c r="HQB5" s="299"/>
      <c r="HQC5" s="299"/>
      <c r="HQD5" s="299"/>
      <c r="HQE5" s="299"/>
      <c r="HQF5" s="299"/>
      <c r="HQG5" s="299"/>
      <c r="HQH5" s="299"/>
      <c r="HQI5" s="299"/>
      <c r="HQJ5" s="299"/>
      <c r="HQK5" s="299"/>
      <c r="HQL5" s="299"/>
      <c r="HQM5" s="299"/>
      <c r="HQN5" s="299"/>
      <c r="HQO5" s="299"/>
      <c r="HQP5" s="299"/>
      <c r="HQQ5" s="299"/>
      <c r="HQR5" s="299"/>
      <c r="HQS5" s="299"/>
      <c r="HQT5" s="299"/>
      <c r="HQU5" s="299"/>
      <c r="HQV5" s="299"/>
      <c r="HQW5" s="299"/>
      <c r="HQX5" s="299"/>
      <c r="HQY5" s="299"/>
      <c r="HQZ5" s="299"/>
      <c r="HRA5" s="299"/>
      <c r="HRB5" s="299"/>
      <c r="HRC5" s="299"/>
      <c r="HRD5" s="299"/>
      <c r="HRE5" s="299"/>
      <c r="HRF5" s="299"/>
      <c r="HRG5" s="299"/>
      <c r="HRH5" s="299"/>
      <c r="HRI5" s="299"/>
      <c r="HRJ5" s="299"/>
      <c r="HRK5" s="299"/>
      <c r="HRL5" s="299"/>
      <c r="HRM5" s="299"/>
      <c r="HRN5" s="299"/>
      <c r="HRO5" s="299"/>
      <c r="HRP5" s="299"/>
      <c r="HRQ5" s="299"/>
      <c r="HRR5" s="299"/>
      <c r="HRS5" s="299"/>
      <c r="HRT5" s="299"/>
      <c r="HRU5" s="299"/>
      <c r="HRV5" s="299"/>
      <c r="HRW5" s="299"/>
      <c r="HRX5" s="299"/>
      <c r="HRY5" s="299"/>
      <c r="HRZ5" s="299"/>
      <c r="HSA5" s="299"/>
      <c r="HSB5" s="299"/>
      <c r="HSC5" s="299"/>
      <c r="HSD5" s="299"/>
      <c r="HSE5" s="299"/>
      <c r="HSF5" s="299"/>
      <c r="HSG5" s="299"/>
      <c r="HSH5" s="299"/>
      <c r="HSI5" s="299"/>
      <c r="HSJ5" s="299"/>
      <c r="HSK5" s="299"/>
      <c r="HSL5" s="299"/>
      <c r="HSM5" s="299"/>
      <c r="HSN5" s="299"/>
      <c r="HSO5" s="299"/>
      <c r="HSP5" s="299"/>
      <c r="HSQ5" s="299"/>
      <c r="HSR5" s="299"/>
      <c r="HSS5" s="299"/>
      <c r="HST5" s="299"/>
      <c r="HSU5" s="299"/>
      <c r="HSV5" s="299"/>
      <c r="HSW5" s="299"/>
      <c r="HSX5" s="299"/>
      <c r="HSY5" s="299"/>
      <c r="HSZ5" s="299"/>
      <c r="HTA5" s="299"/>
      <c r="HTB5" s="299"/>
      <c r="HTC5" s="299"/>
      <c r="HTD5" s="299"/>
      <c r="HTE5" s="299"/>
      <c r="HTF5" s="299"/>
      <c r="HTG5" s="299"/>
      <c r="HTH5" s="299"/>
      <c r="HTI5" s="299"/>
      <c r="HTJ5" s="299"/>
      <c r="HTK5" s="299"/>
      <c r="HTL5" s="299"/>
      <c r="HTM5" s="299"/>
      <c r="HTN5" s="299"/>
      <c r="HTO5" s="299"/>
      <c r="HTP5" s="299"/>
      <c r="HTQ5" s="299"/>
      <c r="HTR5" s="299"/>
      <c r="HTS5" s="299"/>
      <c r="HTT5" s="299"/>
      <c r="HTU5" s="299"/>
      <c r="HTV5" s="299"/>
      <c r="HTW5" s="299"/>
      <c r="HTX5" s="299"/>
      <c r="HTY5" s="299"/>
      <c r="HTZ5" s="299"/>
      <c r="HUA5" s="299"/>
      <c r="HUB5" s="299"/>
      <c r="HUC5" s="299"/>
      <c r="HUD5" s="299"/>
      <c r="HUE5" s="299"/>
      <c r="HUF5" s="299"/>
      <c r="HUG5" s="299"/>
      <c r="HUH5" s="299"/>
      <c r="HUI5" s="299"/>
      <c r="HUJ5" s="299"/>
      <c r="HUK5" s="299"/>
      <c r="HUL5" s="299"/>
      <c r="HUM5" s="299"/>
      <c r="HUN5" s="299"/>
      <c r="HUO5" s="299"/>
      <c r="HUP5" s="299"/>
      <c r="HUQ5" s="299"/>
      <c r="HUR5" s="299"/>
      <c r="HUS5" s="299"/>
      <c r="HUT5" s="299"/>
      <c r="HUU5" s="299"/>
      <c r="HUV5" s="299"/>
      <c r="HUW5" s="299"/>
      <c r="HUX5" s="299"/>
      <c r="HUY5" s="299"/>
      <c r="HUZ5" s="299"/>
      <c r="HVA5" s="299"/>
      <c r="HVB5" s="299"/>
      <c r="HVC5" s="299"/>
      <c r="HVD5" s="299"/>
      <c r="HVE5" s="299"/>
      <c r="HVF5" s="299"/>
      <c r="HVG5" s="299"/>
      <c r="HVH5" s="299"/>
      <c r="HVI5" s="299"/>
      <c r="HVJ5" s="299"/>
      <c r="HVK5" s="299"/>
      <c r="HVL5" s="299"/>
      <c r="HVM5" s="299"/>
      <c r="HVN5" s="299"/>
      <c r="HVO5" s="299"/>
      <c r="HVP5" s="299"/>
      <c r="HVQ5" s="299"/>
      <c r="HVR5" s="299"/>
      <c r="HVS5" s="299"/>
      <c r="HVT5" s="299"/>
      <c r="HVU5" s="299"/>
      <c r="HVV5" s="299"/>
      <c r="HVW5" s="299"/>
      <c r="HVX5" s="299"/>
      <c r="HVY5" s="299"/>
      <c r="HVZ5" s="299"/>
      <c r="HWA5" s="299"/>
      <c r="HWB5" s="299"/>
      <c r="HWC5" s="299"/>
      <c r="HWD5" s="299"/>
      <c r="HWE5" s="299"/>
      <c r="HWF5" s="299"/>
      <c r="HWG5" s="299"/>
      <c r="HWH5" s="299"/>
      <c r="HWI5" s="299"/>
      <c r="HWJ5" s="299"/>
      <c r="HWK5" s="299"/>
      <c r="HWL5" s="299"/>
      <c r="HWM5" s="299"/>
      <c r="HWN5" s="299"/>
      <c r="HWO5" s="299"/>
      <c r="HWP5" s="299"/>
      <c r="HWQ5" s="299"/>
      <c r="HWR5" s="299"/>
      <c r="HWS5" s="299"/>
      <c r="HWT5" s="299"/>
      <c r="HWU5" s="299"/>
      <c r="HWV5" s="299"/>
      <c r="HWW5" s="299"/>
      <c r="HWX5" s="299"/>
      <c r="HWY5" s="299"/>
      <c r="HWZ5" s="299"/>
      <c r="HXA5" s="299"/>
      <c r="HXB5" s="299"/>
      <c r="HXC5" s="299"/>
      <c r="HXD5" s="299"/>
      <c r="HXE5" s="299"/>
      <c r="HXF5" s="299"/>
      <c r="HXG5" s="299"/>
      <c r="HXH5" s="299"/>
      <c r="HXI5" s="299"/>
      <c r="HXJ5" s="299"/>
      <c r="HXK5" s="299"/>
      <c r="HXL5" s="299"/>
      <c r="HXM5" s="299"/>
      <c r="HXN5" s="299"/>
      <c r="HXO5" s="299"/>
      <c r="HXP5" s="299"/>
      <c r="HXQ5" s="299"/>
      <c r="HXR5" s="299"/>
      <c r="HXS5" s="299"/>
      <c r="HXT5" s="299"/>
      <c r="HXU5" s="299"/>
      <c r="HXV5" s="299"/>
      <c r="HXW5" s="299"/>
      <c r="HXX5" s="299"/>
      <c r="HXY5" s="299"/>
      <c r="HXZ5" s="299"/>
      <c r="HYA5" s="299"/>
      <c r="HYB5" s="299"/>
      <c r="HYC5" s="299"/>
      <c r="HYD5" s="299"/>
      <c r="HYE5" s="299"/>
      <c r="HYF5" s="299"/>
      <c r="HYG5" s="299"/>
      <c r="HYH5" s="299"/>
      <c r="HYI5" s="299"/>
      <c r="HYJ5" s="299"/>
      <c r="HYK5" s="299"/>
      <c r="HYL5" s="299"/>
      <c r="HYM5" s="299"/>
      <c r="HYN5" s="299"/>
      <c r="HYO5" s="299"/>
      <c r="HYP5" s="299"/>
      <c r="HYQ5" s="299"/>
      <c r="HYR5" s="299"/>
      <c r="HYS5" s="299"/>
      <c r="HYT5" s="299"/>
      <c r="HYU5" s="299"/>
      <c r="HYV5" s="299"/>
      <c r="HYW5" s="299"/>
      <c r="HYX5" s="299"/>
      <c r="HYY5" s="299"/>
      <c r="HYZ5" s="299"/>
      <c r="HZA5" s="299"/>
      <c r="HZB5" s="299"/>
      <c r="HZC5" s="299"/>
      <c r="HZD5" s="299"/>
      <c r="HZE5" s="299"/>
      <c r="HZF5" s="299"/>
      <c r="HZG5" s="299"/>
      <c r="HZH5" s="299"/>
      <c r="HZI5" s="299"/>
      <c r="HZJ5" s="299"/>
      <c r="HZK5" s="299"/>
      <c r="HZL5" s="299"/>
      <c r="HZM5" s="299"/>
      <c r="HZN5" s="299"/>
      <c r="HZO5" s="299"/>
      <c r="HZP5" s="299"/>
      <c r="HZQ5" s="299"/>
      <c r="HZR5" s="299"/>
      <c r="HZS5" s="299"/>
      <c r="HZT5" s="299"/>
      <c r="HZU5" s="299"/>
      <c r="HZV5" s="299"/>
      <c r="HZW5" s="299"/>
      <c r="HZX5" s="299"/>
      <c r="HZY5" s="299"/>
      <c r="HZZ5" s="299"/>
      <c r="IAA5" s="299"/>
      <c r="IAB5" s="299"/>
      <c r="IAC5" s="299"/>
      <c r="IAD5" s="299"/>
      <c r="IAE5" s="299"/>
      <c r="IAF5" s="299"/>
      <c r="IAG5" s="299"/>
      <c r="IAH5" s="299"/>
      <c r="IAI5" s="299"/>
      <c r="IAJ5" s="299"/>
      <c r="IAK5" s="299"/>
      <c r="IAL5" s="299"/>
      <c r="IAM5" s="299"/>
      <c r="IAN5" s="299"/>
      <c r="IAO5" s="299"/>
      <c r="IAP5" s="299"/>
      <c r="IAQ5" s="299"/>
      <c r="IAR5" s="299"/>
      <c r="IAS5" s="299"/>
      <c r="IAT5" s="299"/>
      <c r="IAU5" s="299"/>
      <c r="IAV5" s="299"/>
      <c r="IAW5" s="299"/>
      <c r="IAX5" s="299"/>
      <c r="IAY5" s="299"/>
      <c r="IAZ5" s="299"/>
      <c r="IBA5" s="299"/>
      <c r="IBB5" s="299"/>
      <c r="IBC5" s="299"/>
      <c r="IBD5" s="299"/>
      <c r="IBE5" s="299"/>
      <c r="IBF5" s="299"/>
      <c r="IBG5" s="299"/>
      <c r="IBH5" s="299"/>
      <c r="IBI5" s="299"/>
      <c r="IBJ5" s="299"/>
      <c r="IBK5" s="299"/>
      <c r="IBL5" s="299"/>
      <c r="IBM5" s="299"/>
      <c r="IBN5" s="299"/>
      <c r="IBO5" s="299"/>
      <c r="IBP5" s="299"/>
      <c r="IBQ5" s="299"/>
      <c r="IBR5" s="299"/>
      <c r="IBS5" s="299"/>
      <c r="IBT5" s="299"/>
      <c r="IBU5" s="299"/>
      <c r="IBV5" s="299"/>
      <c r="IBW5" s="299"/>
      <c r="IBX5" s="299"/>
      <c r="IBY5" s="299"/>
      <c r="IBZ5" s="299"/>
      <c r="ICA5" s="299"/>
      <c r="ICB5" s="299"/>
      <c r="ICC5" s="299"/>
      <c r="ICD5" s="299"/>
      <c r="ICE5" s="299"/>
      <c r="ICF5" s="299"/>
      <c r="ICG5" s="299"/>
      <c r="ICH5" s="299"/>
      <c r="ICI5" s="299"/>
      <c r="ICJ5" s="299"/>
      <c r="ICK5" s="299"/>
      <c r="ICL5" s="299"/>
      <c r="ICM5" s="299"/>
      <c r="ICN5" s="299"/>
      <c r="ICO5" s="299"/>
      <c r="ICP5" s="299"/>
      <c r="ICQ5" s="299"/>
      <c r="ICR5" s="299"/>
      <c r="ICS5" s="299"/>
      <c r="ICT5" s="299"/>
      <c r="ICU5" s="299"/>
      <c r="ICV5" s="299"/>
      <c r="ICW5" s="299"/>
      <c r="ICX5" s="299"/>
      <c r="ICY5" s="299"/>
      <c r="ICZ5" s="299"/>
      <c r="IDA5" s="299"/>
      <c r="IDB5" s="299"/>
      <c r="IDC5" s="299"/>
      <c r="IDD5" s="299"/>
      <c r="IDE5" s="299"/>
      <c r="IDF5" s="299"/>
      <c r="IDG5" s="299"/>
      <c r="IDH5" s="299"/>
      <c r="IDI5" s="299"/>
      <c r="IDJ5" s="299"/>
      <c r="IDK5" s="299"/>
      <c r="IDL5" s="299"/>
      <c r="IDM5" s="299"/>
      <c r="IDN5" s="299"/>
      <c r="IDO5" s="299"/>
      <c r="IDP5" s="299"/>
      <c r="IDQ5" s="299"/>
      <c r="IDR5" s="299"/>
      <c r="IDS5" s="299"/>
      <c r="IDT5" s="299"/>
      <c r="IDU5" s="299"/>
      <c r="IDV5" s="299"/>
      <c r="IDW5" s="299"/>
      <c r="IDX5" s="299"/>
      <c r="IDY5" s="299"/>
      <c r="IDZ5" s="299"/>
      <c r="IEA5" s="299"/>
      <c r="IEB5" s="299"/>
      <c r="IEC5" s="299"/>
      <c r="IED5" s="299"/>
      <c r="IEE5" s="299"/>
      <c r="IEF5" s="299"/>
      <c r="IEG5" s="299"/>
      <c r="IEH5" s="299"/>
      <c r="IEI5" s="299"/>
      <c r="IEJ5" s="299"/>
      <c r="IEK5" s="299"/>
      <c r="IEL5" s="299"/>
      <c r="IEM5" s="299"/>
      <c r="IEN5" s="299"/>
      <c r="IEO5" s="299"/>
      <c r="IEP5" s="299"/>
      <c r="IEQ5" s="299"/>
      <c r="IER5" s="299"/>
      <c r="IES5" s="299"/>
      <c r="IET5" s="299"/>
      <c r="IEU5" s="299"/>
      <c r="IEV5" s="299"/>
      <c r="IEW5" s="299"/>
      <c r="IEX5" s="299"/>
      <c r="IEY5" s="299"/>
      <c r="IEZ5" s="299"/>
      <c r="IFA5" s="299"/>
      <c r="IFB5" s="299"/>
      <c r="IFC5" s="299"/>
      <c r="IFD5" s="299"/>
      <c r="IFE5" s="299"/>
      <c r="IFF5" s="299"/>
      <c r="IFG5" s="299"/>
      <c r="IFH5" s="299"/>
      <c r="IFI5" s="299"/>
      <c r="IFJ5" s="299"/>
      <c r="IFK5" s="299"/>
      <c r="IFL5" s="299"/>
      <c r="IFM5" s="299"/>
      <c r="IFN5" s="299"/>
      <c r="IFO5" s="299"/>
      <c r="IFP5" s="299"/>
      <c r="IFQ5" s="299"/>
      <c r="IFR5" s="299"/>
      <c r="IFS5" s="299"/>
      <c r="IFT5" s="299"/>
      <c r="IFU5" s="299"/>
      <c r="IFV5" s="299"/>
      <c r="IFW5" s="299"/>
      <c r="IFX5" s="299"/>
      <c r="IFY5" s="299"/>
      <c r="IFZ5" s="299"/>
      <c r="IGA5" s="299"/>
      <c r="IGB5" s="299"/>
      <c r="IGC5" s="299"/>
      <c r="IGD5" s="299"/>
      <c r="IGE5" s="299"/>
      <c r="IGF5" s="299"/>
      <c r="IGG5" s="299"/>
      <c r="IGH5" s="299"/>
      <c r="IGI5" s="299"/>
      <c r="IGJ5" s="299"/>
      <c r="IGK5" s="299"/>
      <c r="IGL5" s="299"/>
      <c r="IGM5" s="299"/>
      <c r="IGN5" s="299"/>
      <c r="IGO5" s="299"/>
      <c r="IGP5" s="299"/>
      <c r="IGQ5" s="299"/>
      <c r="IGR5" s="299"/>
      <c r="IGS5" s="299"/>
      <c r="IGT5" s="299"/>
      <c r="IGU5" s="299"/>
      <c r="IGV5" s="299"/>
      <c r="IGW5" s="299"/>
      <c r="IGX5" s="299"/>
      <c r="IGY5" s="299"/>
      <c r="IGZ5" s="299"/>
      <c r="IHA5" s="299"/>
      <c r="IHB5" s="299"/>
      <c r="IHC5" s="299"/>
      <c r="IHD5" s="299"/>
      <c r="IHE5" s="299"/>
      <c r="IHF5" s="299"/>
      <c r="IHG5" s="299"/>
      <c r="IHH5" s="299"/>
      <c r="IHI5" s="299"/>
      <c r="IHJ5" s="299"/>
      <c r="IHK5" s="299"/>
      <c r="IHL5" s="299"/>
      <c r="IHM5" s="299"/>
      <c r="IHN5" s="299"/>
      <c r="IHO5" s="299"/>
      <c r="IHP5" s="299"/>
      <c r="IHQ5" s="299"/>
      <c r="IHR5" s="299"/>
      <c r="IHS5" s="299"/>
      <c r="IHT5" s="299"/>
      <c r="IHU5" s="299"/>
      <c r="IHV5" s="299"/>
      <c r="IHW5" s="299"/>
      <c r="IHX5" s="299"/>
      <c r="IHY5" s="299"/>
      <c r="IHZ5" s="299"/>
      <c r="IIA5" s="299"/>
      <c r="IIB5" s="299"/>
      <c r="IIC5" s="299"/>
      <c r="IID5" s="299"/>
      <c r="IIE5" s="299"/>
      <c r="IIF5" s="299"/>
      <c r="IIG5" s="299"/>
      <c r="IIH5" s="299"/>
      <c r="III5" s="299"/>
      <c r="IIJ5" s="299"/>
      <c r="IIK5" s="299"/>
      <c r="IIL5" s="299"/>
      <c r="IIM5" s="299"/>
      <c r="IIN5" s="299"/>
      <c r="IIO5" s="299"/>
      <c r="IIP5" s="299"/>
      <c r="IIQ5" s="299"/>
      <c r="IIR5" s="299"/>
      <c r="IIS5" s="299"/>
      <c r="IIT5" s="299"/>
      <c r="IIU5" s="299"/>
      <c r="IIV5" s="299"/>
      <c r="IIW5" s="299"/>
      <c r="IIX5" s="299"/>
      <c r="IIY5" s="299"/>
      <c r="IIZ5" s="299"/>
      <c r="IJA5" s="299"/>
      <c r="IJB5" s="299"/>
      <c r="IJC5" s="299"/>
      <c r="IJD5" s="299"/>
      <c r="IJE5" s="299"/>
      <c r="IJF5" s="299"/>
      <c r="IJG5" s="299"/>
      <c r="IJH5" s="299"/>
      <c r="IJI5" s="299"/>
      <c r="IJJ5" s="299"/>
      <c r="IJK5" s="299"/>
      <c r="IJL5" s="299"/>
      <c r="IJM5" s="299"/>
      <c r="IJN5" s="299"/>
      <c r="IJO5" s="299"/>
      <c r="IJP5" s="299"/>
      <c r="IJQ5" s="299"/>
      <c r="IJR5" s="299"/>
      <c r="IJS5" s="299"/>
      <c r="IJT5" s="299"/>
      <c r="IJU5" s="299"/>
      <c r="IJV5" s="299"/>
      <c r="IJW5" s="299"/>
      <c r="IJX5" s="299"/>
      <c r="IJY5" s="299"/>
      <c r="IJZ5" s="299"/>
      <c r="IKA5" s="299"/>
      <c r="IKB5" s="299"/>
      <c r="IKC5" s="299"/>
      <c r="IKD5" s="299"/>
      <c r="IKE5" s="299"/>
      <c r="IKF5" s="299"/>
      <c r="IKG5" s="299"/>
      <c r="IKH5" s="299"/>
      <c r="IKI5" s="299"/>
      <c r="IKJ5" s="299"/>
      <c r="IKK5" s="299"/>
      <c r="IKL5" s="299"/>
      <c r="IKM5" s="299"/>
      <c r="IKN5" s="299"/>
      <c r="IKO5" s="299"/>
      <c r="IKP5" s="299"/>
      <c r="IKQ5" s="299"/>
      <c r="IKR5" s="299"/>
      <c r="IKS5" s="299"/>
      <c r="IKT5" s="299"/>
      <c r="IKU5" s="299"/>
      <c r="IKV5" s="299"/>
      <c r="IKW5" s="299"/>
      <c r="IKX5" s="299"/>
      <c r="IKY5" s="299"/>
      <c r="IKZ5" s="299"/>
      <c r="ILA5" s="299"/>
      <c r="ILB5" s="299"/>
      <c r="ILC5" s="299"/>
      <c r="ILD5" s="299"/>
      <c r="ILE5" s="299"/>
      <c r="ILF5" s="299"/>
      <c r="ILG5" s="299"/>
      <c r="ILH5" s="299"/>
      <c r="ILI5" s="299"/>
      <c r="ILJ5" s="299"/>
      <c r="ILK5" s="299"/>
      <c r="ILL5" s="299"/>
      <c r="ILM5" s="299"/>
      <c r="ILN5" s="299"/>
      <c r="ILO5" s="299"/>
      <c r="ILP5" s="299"/>
      <c r="ILQ5" s="299"/>
      <c r="ILR5" s="299"/>
      <c r="ILS5" s="299"/>
      <c r="ILT5" s="299"/>
      <c r="ILU5" s="299"/>
      <c r="ILV5" s="299"/>
      <c r="ILW5" s="299"/>
      <c r="ILX5" s="299"/>
      <c r="ILY5" s="299"/>
      <c r="ILZ5" s="299"/>
      <c r="IMA5" s="299"/>
      <c r="IMB5" s="299"/>
      <c r="IMC5" s="299"/>
      <c r="IMD5" s="299"/>
      <c r="IME5" s="299"/>
      <c r="IMF5" s="299"/>
      <c r="IMG5" s="299"/>
      <c r="IMH5" s="299"/>
      <c r="IMI5" s="299"/>
      <c r="IMJ5" s="299"/>
      <c r="IMK5" s="299"/>
      <c r="IML5" s="299"/>
      <c r="IMM5" s="299"/>
      <c r="IMN5" s="299"/>
      <c r="IMO5" s="299"/>
      <c r="IMP5" s="299"/>
      <c r="IMQ5" s="299"/>
      <c r="IMR5" s="299"/>
      <c r="IMS5" s="299"/>
      <c r="IMT5" s="299"/>
      <c r="IMU5" s="299"/>
      <c r="IMV5" s="299"/>
      <c r="IMW5" s="299"/>
      <c r="IMX5" s="299"/>
      <c r="IMY5" s="299"/>
      <c r="IMZ5" s="299"/>
      <c r="INA5" s="299"/>
      <c r="INB5" s="299"/>
      <c r="INC5" s="299"/>
      <c r="IND5" s="299"/>
      <c r="INE5" s="299"/>
      <c r="INF5" s="299"/>
      <c r="ING5" s="299"/>
      <c r="INH5" s="299"/>
      <c r="INI5" s="299"/>
      <c r="INJ5" s="299"/>
      <c r="INK5" s="299"/>
      <c r="INL5" s="299"/>
      <c r="INM5" s="299"/>
      <c r="INN5" s="299"/>
      <c r="INO5" s="299"/>
      <c r="INP5" s="299"/>
      <c r="INQ5" s="299"/>
      <c r="INR5" s="299"/>
      <c r="INS5" s="299"/>
      <c r="INT5" s="299"/>
      <c r="INU5" s="299"/>
      <c r="INV5" s="299"/>
      <c r="INW5" s="299"/>
      <c r="INX5" s="299"/>
      <c r="INY5" s="299"/>
      <c r="INZ5" s="299"/>
      <c r="IOA5" s="299"/>
      <c r="IOB5" s="299"/>
      <c r="IOC5" s="299"/>
      <c r="IOD5" s="299"/>
      <c r="IOE5" s="299"/>
      <c r="IOF5" s="299"/>
      <c r="IOG5" s="299"/>
      <c r="IOH5" s="299"/>
      <c r="IOI5" s="299"/>
      <c r="IOJ5" s="299"/>
      <c r="IOK5" s="299"/>
      <c r="IOL5" s="299"/>
      <c r="IOM5" s="299"/>
      <c r="ION5" s="299"/>
      <c r="IOO5" s="299"/>
      <c r="IOP5" s="299"/>
      <c r="IOQ5" s="299"/>
      <c r="IOR5" s="299"/>
      <c r="IOS5" s="299"/>
      <c r="IOT5" s="299"/>
      <c r="IOU5" s="299"/>
      <c r="IOV5" s="299"/>
      <c r="IOW5" s="299"/>
      <c r="IOX5" s="299"/>
      <c r="IOY5" s="299"/>
      <c r="IOZ5" s="299"/>
      <c r="IPA5" s="299"/>
      <c r="IPB5" s="299"/>
      <c r="IPC5" s="299"/>
      <c r="IPD5" s="299"/>
      <c r="IPE5" s="299"/>
      <c r="IPF5" s="299"/>
      <c r="IPG5" s="299"/>
      <c r="IPH5" s="299"/>
      <c r="IPI5" s="299"/>
      <c r="IPJ5" s="299"/>
      <c r="IPK5" s="299"/>
      <c r="IPL5" s="299"/>
      <c r="IPM5" s="299"/>
      <c r="IPN5" s="299"/>
      <c r="IPO5" s="299"/>
      <c r="IPP5" s="299"/>
      <c r="IPQ5" s="299"/>
      <c r="IPR5" s="299"/>
      <c r="IPS5" s="299"/>
      <c r="IPT5" s="299"/>
      <c r="IPU5" s="299"/>
      <c r="IPV5" s="299"/>
      <c r="IPW5" s="299"/>
      <c r="IPX5" s="299"/>
      <c r="IPY5" s="299"/>
      <c r="IPZ5" s="299"/>
      <c r="IQA5" s="299"/>
      <c r="IQB5" s="299"/>
      <c r="IQC5" s="299"/>
      <c r="IQD5" s="299"/>
      <c r="IQE5" s="299"/>
      <c r="IQF5" s="299"/>
      <c r="IQG5" s="299"/>
      <c r="IQH5" s="299"/>
      <c r="IQI5" s="299"/>
      <c r="IQJ5" s="299"/>
      <c r="IQK5" s="299"/>
      <c r="IQL5" s="299"/>
      <c r="IQM5" s="299"/>
      <c r="IQN5" s="299"/>
      <c r="IQO5" s="299"/>
      <c r="IQP5" s="299"/>
      <c r="IQQ5" s="299"/>
      <c r="IQR5" s="299"/>
      <c r="IQS5" s="299"/>
      <c r="IQT5" s="299"/>
      <c r="IQU5" s="299"/>
      <c r="IQV5" s="299"/>
      <c r="IQW5" s="299"/>
      <c r="IQX5" s="299"/>
      <c r="IQY5" s="299"/>
      <c r="IQZ5" s="299"/>
      <c r="IRA5" s="299"/>
      <c r="IRB5" s="299"/>
      <c r="IRC5" s="299"/>
      <c r="IRD5" s="299"/>
      <c r="IRE5" s="299"/>
      <c r="IRF5" s="299"/>
      <c r="IRG5" s="299"/>
      <c r="IRH5" s="299"/>
      <c r="IRI5" s="299"/>
      <c r="IRJ5" s="299"/>
      <c r="IRK5" s="299"/>
      <c r="IRL5" s="299"/>
      <c r="IRM5" s="299"/>
      <c r="IRN5" s="299"/>
      <c r="IRO5" s="299"/>
      <c r="IRP5" s="299"/>
      <c r="IRQ5" s="299"/>
      <c r="IRR5" s="299"/>
      <c r="IRS5" s="299"/>
      <c r="IRT5" s="299"/>
      <c r="IRU5" s="299"/>
      <c r="IRV5" s="299"/>
      <c r="IRW5" s="299"/>
      <c r="IRX5" s="299"/>
      <c r="IRY5" s="299"/>
      <c r="IRZ5" s="299"/>
      <c r="ISA5" s="299"/>
      <c r="ISB5" s="299"/>
      <c r="ISC5" s="299"/>
      <c r="ISD5" s="299"/>
      <c r="ISE5" s="299"/>
      <c r="ISF5" s="299"/>
      <c r="ISG5" s="299"/>
      <c r="ISH5" s="299"/>
      <c r="ISI5" s="299"/>
      <c r="ISJ5" s="299"/>
      <c r="ISK5" s="299"/>
      <c r="ISL5" s="299"/>
      <c r="ISM5" s="299"/>
      <c r="ISN5" s="299"/>
      <c r="ISO5" s="299"/>
      <c r="ISP5" s="299"/>
      <c r="ISQ5" s="299"/>
      <c r="ISR5" s="299"/>
      <c r="ISS5" s="299"/>
      <c r="IST5" s="299"/>
      <c r="ISU5" s="299"/>
      <c r="ISV5" s="299"/>
      <c r="ISW5" s="299"/>
      <c r="ISX5" s="299"/>
      <c r="ISY5" s="299"/>
      <c r="ISZ5" s="299"/>
      <c r="ITA5" s="299"/>
      <c r="ITB5" s="299"/>
      <c r="ITC5" s="299"/>
      <c r="ITD5" s="299"/>
      <c r="ITE5" s="299"/>
      <c r="ITF5" s="299"/>
      <c r="ITG5" s="299"/>
      <c r="ITH5" s="299"/>
      <c r="ITI5" s="299"/>
      <c r="ITJ5" s="299"/>
      <c r="ITK5" s="299"/>
      <c r="ITL5" s="299"/>
      <c r="ITM5" s="299"/>
      <c r="ITN5" s="299"/>
      <c r="ITO5" s="299"/>
      <c r="ITP5" s="299"/>
      <c r="ITQ5" s="299"/>
      <c r="ITR5" s="299"/>
      <c r="ITS5" s="299"/>
      <c r="ITT5" s="299"/>
      <c r="ITU5" s="299"/>
      <c r="ITV5" s="299"/>
      <c r="ITW5" s="299"/>
      <c r="ITX5" s="299"/>
      <c r="ITY5" s="299"/>
      <c r="ITZ5" s="299"/>
      <c r="IUA5" s="299"/>
      <c r="IUB5" s="299"/>
      <c r="IUC5" s="299"/>
      <c r="IUD5" s="299"/>
      <c r="IUE5" s="299"/>
      <c r="IUF5" s="299"/>
      <c r="IUG5" s="299"/>
      <c r="IUH5" s="299"/>
      <c r="IUI5" s="299"/>
      <c r="IUJ5" s="299"/>
      <c r="IUK5" s="299"/>
      <c r="IUL5" s="299"/>
      <c r="IUM5" s="299"/>
      <c r="IUN5" s="299"/>
      <c r="IUO5" s="299"/>
      <c r="IUP5" s="299"/>
      <c r="IUQ5" s="299"/>
      <c r="IUR5" s="299"/>
      <c r="IUS5" s="299"/>
      <c r="IUT5" s="299"/>
      <c r="IUU5" s="299"/>
      <c r="IUV5" s="299"/>
      <c r="IUW5" s="299"/>
      <c r="IUX5" s="299"/>
      <c r="IUY5" s="299"/>
      <c r="IUZ5" s="299"/>
      <c r="IVA5" s="299"/>
      <c r="IVB5" s="299"/>
      <c r="IVC5" s="299"/>
      <c r="IVD5" s="299"/>
      <c r="IVE5" s="299"/>
      <c r="IVF5" s="299"/>
      <c r="IVG5" s="299"/>
      <c r="IVH5" s="299"/>
      <c r="IVI5" s="299"/>
      <c r="IVJ5" s="299"/>
      <c r="IVK5" s="299"/>
      <c r="IVL5" s="299"/>
      <c r="IVM5" s="299"/>
      <c r="IVN5" s="299"/>
      <c r="IVO5" s="299"/>
      <c r="IVP5" s="299"/>
      <c r="IVQ5" s="299"/>
      <c r="IVR5" s="299"/>
      <c r="IVS5" s="299"/>
      <c r="IVT5" s="299"/>
      <c r="IVU5" s="299"/>
      <c r="IVV5" s="299"/>
      <c r="IVW5" s="299"/>
      <c r="IVX5" s="299"/>
      <c r="IVY5" s="299"/>
      <c r="IVZ5" s="299"/>
      <c r="IWA5" s="299"/>
      <c r="IWB5" s="299"/>
      <c r="IWC5" s="299"/>
      <c r="IWD5" s="299"/>
      <c r="IWE5" s="299"/>
      <c r="IWF5" s="299"/>
      <c r="IWG5" s="299"/>
      <c r="IWH5" s="299"/>
      <c r="IWI5" s="299"/>
      <c r="IWJ5" s="299"/>
      <c r="IWK5" s="299"/>
      <c r="IWL5" s="299"/>
      <c r="IWM5" s="299"/>
      <c r="IWN5" s="299"/>
      <c r="IWO5" s="299"/>
      <c r="IWP5" s="299"/>
      <c r="IWQ5" s="299"/>
      <c r="IWR5" s="299"/>
      <c r="IWS5" s="299"/>
      <c r="IWT5" s="299"/>
      <c r="IWU5" s="299"/>
      <c r="IWV5" s="299"/>
      <c r="IWW5" s="299"/>
      <c r="IWX5" s="299"/>
      <c r="IWY5" s="299"/>
      <c r="IWZ5" s="299"/>
      <c r="IXA5" s="299"/>
      <c r="IXB5" s="299"/>
      <c r="IXC5" s="299"/>
      <c r="IXD5" s="299"/>
      <c r="IXE5" s="299"/>
      <c r="IXF5" s="299"/>
      <c r="IXG5" s="299"/>
      <c r="IXH5" s="299"/>
      <c r="IXI5" s="299"/>
      <c r="IXJ5" s="299"/>
      <c r="IXK5" s="299"/>
      <c r="IXL5" s="299"/>
      <c r="IXM5" s="299"/>
      <c r="IXN5" s="299"/>
      <c r="IXO5" s="299"/>
      <c r="IXP5" s="299"/>
      <c r="IXQ5" s="299"/>
      <c r="IXR5" s="299"/>
      <c r="IXS5" s="299"/>
      <c r="IXT5" s="299"/>
      <c r="IXU5" s="299"/>
      <c r="IXV5" s="299"/>
      <c r="IXW5" s="299"/>
      <c r="IXX5" s="299"/>
      <c r="IXY5" s="299"/>
      <c r="IXZ5" s="299"/>
      <c r="IYA5" s="299"/>
      <c r="IYB5" s="299"/>
      <c r="IYC5" s="299"/>
      <c r="IYD5" s="299"/>
      <c r="IYE5" s="299"/>
      <c r="IYF5" s="299"/>
      <c r="IYG5" s="299"/>
      <c r="IYH5" s="299"/>
      <c r="IYI5" s="299"/>
      <c r="IYJ5" s="299"/>
      <c r="IYK5" s="299"/>
      <c r="IYL5" s="299"/>
      <c r="IYM5" s="299"/>
      <c r="IYN5" s="299"/>
      <c r="IYO5" s="299"/>
      <c r="IYP5" s="299"/>
      <c r="IYQ5" s="299"/>
      <c r="IYR5" s="299"/>
      <c r="IYS5" s="299"/>
      <c r="IYT5" s="299"/>
      <c r="IYU5" s="299"/>
      <c r="IYV5" s="299"/>
      <c r="IYW5" s="299"/>
      <c r="IYX5" s="299"/>
      <c r="IYY5" s="299"/>
      <c r="IYZ5" s="299"/>
      <c r="IZA5" s="299"/>
      <c r="IZB5" s="299"/>
      <c r="IZC5" s="299"/>
      <c r="IZD5" s="299"/>
      <c r="IZE5" s="299"/>
      <c r="IZF5" s="299"/>
      <c r="IZG5" s="299"/>
      <c r="IZH5" s="299"/>
      <c r="IZI5" s="299"/>
      <c r="IZJ5" s="299"/>
      <c r="IZK5" s="299"/>
      <c r="IZL5" s="299"/>
      <c r="IZM5" s="299"/>
      <c r="IZN5" s="299"/>
      <c r="IZO5" s="299"/>
      <c r="IZP5" s="299"/>
      <c r="IZQ5" s="299"/>
      <c r="IZR5" s="299"/>
      <c r="IZS5" s="299"/>
      <c r="IZT5" s="299"/>
      <c r="IZU5" s="299"/>
      <c r="IZV5" s="299"/>
      <c r="IZW5" s="299"/>
      <c r="IZX5" s="299"/>
      <c r="IZY5" s="299"/>
      <c r="IZZ5" s="299"/>
      <c r="JAA5" s="299"/>
      <c r="JAB5" s="299"/>
      <c r="JAC5" s="299"/>
      <c r="JAD5" s="299"/>
      <c r="JAE5" s="299"/>
      <c r="JAF5" s="299"/>
      <c r="JAG5" s="299"/>
      <c r="JAH5" s="299"/>
      <c r="JAI5" s="299"/>
      <c r="JAJ5" s="299"/>
      <c r="JAK5" s="299"/>
      <c r="JAL5" s="299"/>
      <c r="JAM5" s="299"/>
      <c r="JAN5" s="299"/>
      <c r="JAO5" s="299"/>
      <c r="JAP5" s="299"/>
      <c r="JAQ5" s="299"/>
      <c r="JAR5" s="299"/>
      <c r="JAS5" s="299"/>
      <c r="JAT5" s="299"/>
      <c r="JAU5" s="299"/>
      <c r="JAV5" s="299"/>
      <c r="JAW5" s="299"/>
      <c r="JAX5" s="299"/>
      <c r="JAY5" s="299"/>
      <c r="JAZ5" s="299"/>
      <c r="JBA5" s="299"/>
      <c r="JBB5" s="299"/>
      <c r="JBC5" s="299"/>
      <c r="JBD5" s="299"/>
      <c r="JBE5" s="299"/>
      <c r="JBF5" s="299"/>
      <c r="JBG5" s="299"/>
      <c r="JBH5" s="299"/>
      <c r="JBI5" s="299"/>
      <c r="JBJ5" s="299"/>
      <c r="JBK5" s="299"/>
      <c r="JBL5" s="299"/>
      <c r="JBM5" s="299"/>
      <c r="JBN5" s="299"/>
      <c r="JBO5" s="299"/>
      <c r="JBP5" s="299"/>
      <c r="JBQ5" s="299"/>
      <c r="JBR5" s="299"/>
      <c r="JBS5" s="299"/>
      <c r="JBT5" s="299"/>
      <c r="JBU5" s="299"/>
      <c r="JBV5" s="299"/>
      <c r="JBW5" s="299"/>
      <c r="JBX5" s="299"/>
      <c r="JBY5" s="299"/>
      <c r="JBZ5" s="299"/>
      <c r="JCA5" s="299"/>
      <c r="JCB5" s="299"/>
      <c r="JCC5" s="299"/>
      <c r="JCD5" s="299"/>
      <c r="JCE5" s="299"/>
      <c r="JCF5" s="299"/>
      <c r="JCG5" s="299"/>
      <c r="JCH5" s="299"/>
      <c r="JCI5" s="299"/>
      <c r="JCJ5" s="299"/>
      <c r="JCK5" s="299"/>
      <c r="JCL5" s="299"/>
      <c r="JCM5" s="299"/>
      <c r="JCN5" s="299"/>
      <c r="JCO5" s="299"/>
      <c r="JCP5" s="299"/>
      <c r="JCQ5" s="299"/>
      <c r="JCR5" s="299"/>
      <c r="JCS5" s="299"/>
      <c r="JCT5" s="299"/>
      <c r="JCU5" s="299"/>
      <c r="JCV5" s="299"/>
      <c r="JCW5" s="299"/>
      <c r="JCX5" s="299"/>
      <c r="JCY5" s="299"/>
      <c r="JCZ5" s="299"/>
      <c r="JDA5" s="299"/>
      <c r="JDB5" s="299"/>
      <c r="JDC5" s="299"/>
      <c r="JDD5" s="299"/>
      <c r="JDE5" s="299"/>
      <c r="JDF5" s="299"/>
      <c r="JDG5" s="299"/>
      <c r="JDH5" s="299"/>
      <c r="JDI5" s="299"/>
      <c r="JDJ5" s="299"/>
      <c r="JDK5" s="299"/>
      <c r="JDL5" s="299"/>
      <c r="JDM5" s="299"/>
      <c r="JDN5" s="299"/>
      <c r="JDO5" s="299"/>
      <c r="JDP5" s="299"/>
      <c r="JDQ5" s="299"/>
      <c r="JDR5" s="299"/>
      <c r="JDS5" s="299"/>
      <c r="JDT5" s="299"/>
      <c r="JDU5" s="299"/>
      <c r="JDV5" s="299"/>
      <c r="JDW5" s="299"/>
      <c r="JDX5" s="299"/>
      <c r="JDY5" s="299"/>
      <c r="JDZ5" s="299"/>
      <c r="JEA5" s="299"/>
      <c r="JEB5" s="299"/>
      <c r="JEC5" s="299"/>
      <c r="JED5" s="299"/>
      <c r="JEE5" s="299"/>
      <c r="JEF5" s="299"/>
      <c r="JEG5" s="299"/>
      <c r="JEH5" s="299"/>
      <c r="JEI5" s="299"/>
      <c r="JEJ5" s="299"/>
      <c r="JEK5" s="299"/>
      <c r="JEL5" s="299"/>
      <c r="JEM5" s="299"/>
      <c r="JEN5" s="299"/>
      <c r="JEO5" s="299"/>
      <c r="JEP5" s="299"/>
      <c r="JEQ5" s="299"/>
      <c r="JER5" s="299"/>
      <c r="JES5" s="299"/>
      <c r="JET5" s="299"/>
      <c r="JEU5" s="299"/>
      <c r="JEV5" s="299"/>
      <c r="JEW5" s="299"/>
      <c r="JEX5" s="299"/>
      <c r="JEY5" s="299"/>
      <c r="JEZ5" s="299"/>
      <c r="JFA5" s="299"/>
      <c r="JFB5" s="299"/>
      <c r="JFC5" s="299"/>
      <c r="JFD5" s="299"/>
      <c r="JFE5" s="299"/>
      <c r="JFF5" s="299"/>
      <c r="JFG5" s="299"/>
      <c r="JFH5" s="299"/>
      <c r="JFI5" s="299"/>
      <c r="JFJ5" s="299"/>
      <c r="JFK5" s="299"/>
      <c r="JFL5" s="299"/>
      <c r="JFM5" s="299"/>
      <c r="JFN5" s="299"/>
      <c r="JFO5" s="299"/>
      <c r="JFP5" s="299"/>
      <c r="JFQ5" s="299"/>
      <c r="JFR5" s="299"/>
      <c r="JFS5" s="299"/>
      <c r="JFT5" s="299"/>
      <c r="JFU5" s="299"/>
      <c r="JFV5" s="299"/>
      <c r="JFW5" s="299"/>
      <c r="JFX5" s="299"/>
      <c r="JFY5" s="299"/>
      <c r="JFZ5" s="299"/>
      <c r="JGA5" s="299"/>
      <c r="JGB5" s="299"/>
      <c r="JGC5" s="299"/>
      <c r="JGD5" s="299"/>
      <c r="JGE5" s="299"/>
      <c r="JGF5" s="299"/>
      <c r="JGG5" s="299"/>
      <c r="JGH5" s="299"/>
      <c r="JGI5" s="299"/>
      <c r="JGJ5" s="299"/>
      <c r="JGK5" s="299"/>
      <c r="JGL5" s="299"/>
      <c r="JGM5" s="299"/>
      <c r="JGN5" s="299"/>
      <c r="JGO5" s="299"/>
      <c r="JGP5" s="299"/>
      <c r="JGQ5" s="299"/>
      <c r="JGR5" s="299"/>
      <c r="JGS5" s="299"/>
      <c r="JGT5" s="299"/>
      <c r="JGU5" s="299"/>
      <c r="JGV5" s="299"/>
      <c r="JGW5" s="299"/>
      <c r="JGX5" s="299"/>
      <c r="JGY5" s="299"/>
      <c r="JGZ5" s="299"/>
      <c r="JHA5" s="299"/>
      <c r="JHB5" s="299"/>
      <c r="JHC5" s="299"/>
      <c r="JHD5" s="299"/>
      <c r="JHE5" s="299"/>
      <c r="JHF5" s="299"/>
      <c r="JHG5" s="299"/>
      <c r="JHH5" s="299"/>
      <c r="JHI5" s="299"/>
      <c r="JHJ5" s="299"/>
      <c r="JHK5" s="299"/>
      <c r="JHL5" s="299"/>
      <c r="JHM5" s="299"/>
      <c r="JHN5" s="299"/>
      <c r="JHO5" s="299"/>
      <c r="JHP5" s="299"/>
      <c r="JHQ5" s="299"/>
      <c r="JHR5" s="299"/>
      <c r="JHS5" s="299"/>
      <c r="JHT5" s="299"/>
      <c r="JHU5" s="299"/>
      <c r="JHV5" s="299"/>
      <c r="JHW5" s="299"/>
      <c r="JHX5" s="299"/>
      <c r="JHY5" s="299"/>
      <c r="JHZ5" s="299"/>
      <c r="JIA5" s="299"/>
      <c r="JIB5" s="299"/>
      <c r="JIC5" s="299"/>
      <c r="JID5" s="299"/>
      <c r="JIE5" s="299"/>
      <c r="JIF5" s="299"/>
      <c r="JIG5" s="299"/>
      <c r="JIH5" s="299"/>
      <c r="JII5" s="299"/>
      <c r="JIJ5" s="299"/>
      <c r="JIK5" s="299"/>
      <c r="JIL5" s="299"/>
      <c r="JIM5" s="299"/>
      <c r="JIN5" s="299"/>
      <c r="JIO5" s="299"/>
      <c r="JIP5" s="299"/>
      <c r="JIQ5" s="299"/>
      <c r="JIR5" s="299"/>
      <c r="JIS5" s="299"/>
      <c r="JIT5" s="299"/>
      <c r="JIU5" s="299"/>
      <c r="JIV5" s="299"/>
      <c r="JIW5" s="299"/>
      <c r="JIX5" s="299"/>
      <c r="JIY5" s="299"/>
      <c r="JIZ5" s="299"/>
      <c r="JJA5" s="299"/>
      <c r="JJB5" s="299"/>
      <c r="JJC5" s="299"/>
      <c r="JJD5" s="299"/>
      <c r="JJE5" s="299"/>
      <c r="JJF5" s="299"/>
      <c r="JJG5" s="299"/>
      <c r="JJH5" s="299"/>
      <c r="JJI5" s="299"/>
      <c r="JJJ5" s="299"/>
      <c r="JJK5" s="299"/>
      <c r="JJL5" s="299"/>
      <c r="JJM5" s="299"/>
      <c r="JJN5" s="299"/>
      <c r="JJO5" s="299"/>
      <c r="JJP5" s="299"/>
      <c r="JJQ5" s="299"/>
      <c r="JJR5" s="299"/>
      <c r="JJS5" s="299"/>
      <c r="JJT5" s="299"/>
      <c r="JJU5" s="299"/>
      <c r="JJV5" s="299"/>
      <c r="JJW5" s="299"/>
      <c r="JJX5" s="299"/>
      <c r="JJY5" s="299"/>
      <c r="JJZ5" s="299"/>
      <c r="JKA5" s="299"/>
      <c r="JKB5" s="299"/>
      <c r="JKC5" s="299"/>
      <c r="JKD5" s="299"/>
      <c r="JKE5" s="299"/>
      <c r="JKF5" s="299"/>
      <c r="JKG5" s="299"/>
      <c r="JKH5" s="299"/>
      <c r="JKI5" s="299"/>
      <c r="JKJ5" s="299"/>
      <c r="JKK5" s="299"/>
      <c r="JKL5" s="299"/>
      <c r="JKM5" s="299"/>
      <c r="JKN5" s="299"/>
      <c r="JKO5" s="299"/>
      <c r="JKP5" s="299"/>
      <c r="JKQ5" s="299"/>
      <c r="JKR5" s="299"/>
      <c r="JKS5" s="299"/>
      <c r="JKT5" s="299"/>
      <c r="JKU5" s="299"/>
      <c r="JKV5" s="299"/>
      <c r="JKW5" s="299"/>
      <c r="JKX5" s="299"/>
      <c r="JKY5" s="299"/>
      <c r="JKZ5" s="299"/>
      <c r="JLA5" s="299"/>
      <c r="JLB5" s="299"/>
      <c r="JLC5" s="299"/>
      <c r="JLD5" s="299"/>
      <c r="JLE5" s="299"/>
      <c r="JLF5" s="299"/>
      <c r="JLG5" s="299"/>
      <c r="JLH5" s="299"/>
      <c r="JLI5" s="299"/>
      <c r="JLJ5" s="299"/>
      <c r="JLK5" s="299"/>
      <c r="JLL5" s="299"/>
      <c r="JLM5" s="299"/>
      <c r="JLN5" s="299"/>
      <c r="JLO5" s="299"/>
      <c r="JLP5" s="299"/>
      <c r="JLQ5" s="299"/>
      <c r="JLR5" s="299"/>
      <c r="JLS5" s="299"/>
      <c r="JLT5" s="299"/>
      <c r="JLU5" s="299"/>
      <c r="JLV5" s="299"/>
      <c r="JLW5" s="299"/>
      <c r="JLX5" s="299"/>
      <c r="JLY5" s="299"/>
      <c r="JLZ5" s="299"/>
      <c r="JMA5" s="299"/>
      <c r="JMB5" s="299"/>
      <c r="JMC5" s="299"/>
      <c r="JMD5" s="299"/>
      <c r="JME5" s="299"/>
      <c r="JMF5" s="299"/>
      <c r="JMG5" s="299"/>
      <c r="JMH5" s="299"/>
      <c r="JMI5" s="299"/>
      <c r="JMJ5" s="299"/>
      <c r="JMK5" s="299"/>
      <c r="JML5" s="299"/>
      <c r="JMM5" s="299"/>
      <c r="JMN5" s="299"/>
      <c r="JMO5" s="299"/>
      <c r="JMP5" s="299"/>
      <c r="JMQ5" s="299"/>
      <c r="JMR5" s="299"/>
      <c r="JMS5" s="299"/>
      <c r="JMT5" s="299"/>
      <c r="JMU5" s="299"/>
      <c r="JMV5" s="299"/>
      <c r="JMW5" s="299"/>
      <c r="JMX5" s="299"/>
      <c r="JMY5" s="299"/>
      <c r="JMZ5" s="299"/>
      <c r="JNA5" s="299"/>
      <c r="JNB5" s="299"/>
      <c r="JNC5" s="299"/>
      <c r="JND5" s="299"/>
      <c r="JNE5" s="299"/>
      <c r="JNF5" s="299"/>
      <c r="JNG5" s="299"/>
      <c r="JNH5" s="299"/>
      <c r="JNI5" s="299"/>
      <c r="JNJ5" s="299"/>
      <c r="JNK5" s="299"/>
      <c r="JNL5" s="299"/>
      <c r="JNM5" s="299"/>
      <c r="JNN5" s="299"/>
      <c r="JNO5" s="299"/>
      <c r="JNP5" s="299"/>
      <c r="JNQ5" s="299"/>
      <c r="JNR5" s="299"/>
      <c r="JNS5" s="299"/>
      <c r="JNT5" s="299"/>
      <c r="JNU5" s="299"/>
      <c r="JNV5" s="299"/>
      <c r="JNW5" s="299"/>
      <c r="JNX5" s="299"/>
      <c r="JNY5" s="299"/>
      <c r="JNZ5" s="299"/>
      <c r="JOA5" s="299"/>
      <c r="JOB5" s="299"/>
      <c r="JOC5" s="299"/>
      <c r="JOD5" s="299"/>
      <c r="JOE5" s="299"/>
      <c r="JOF5" s="299"/>
      <c r="JOG5" s="299"/>
      <c r="JOH5" s="299"/>
      <c r="JOI5" s="299"/>
      <c r="JOJ5" s="299"/>
      <c r="JOK5" s="299"/>
      <c r="JOL5" s="299"/>
      <c r="JOM5" s="299"/>
      <c r="JON5" s="299"/>
      <c r="JOO5" s="299"/>
      <c r="JOP5" s="299"/>
      <c r="JOQ5" s="299"/>
      <c r="JOR5" s="299"/>
      <c r="JOS5" s="299"/>
      <c r="JOT5" s="299"/>
      <c r="JOU5" s="299"/>
      <c r="JOV5" s="299"/>
      <c r="JOW5" s="299"/>
      <c r="JOX5" s="299"/>
      <c r="JOY5" s="299"/>
      <c r="JOZ5" s="299"/>
      <c r="JPA5" s="299"/>
      <c r="JPB5" s="299"/>
      <c r="JPC5" s="299"/>
      <c r="JPD5" s="299"/>
      <c r="JPE5" s="299"/>
      <c r="JPF5" s="299"/>
      <c r="JPG5" s="299"/>
      <c r="JPH5" s="299"/>
      <c r="JPI5" s="299"/>
      <c r="JPJ5" s="299"/>
      <c r="JPK5" s="299"/>
      <c r="JPL5" s="299"/>
      <c r="JPM5" s="299"/>
      <c r="JPN5" s="299"/>
      <c r="JPO5" s="299"/>
      <c r="JPP5" s="299"/>
      <c r="JPQ5" s="299"/>
      <c r="JPR5" s="299"/>
      <c r="JPS5" s="299"/>
      <c r="JPT5" s="299"/>
      <c r="JPU5" s="299"/>
      <c r="JPV5" s="299"/>
      <c r="JPW5" s="299"/>
      <c r="JPX5" s="299"/>
      <c r="JPY5" s="299"/>
      <c r="JPZ5" s="299"/>
      <c r="JQA5" s="299"/>
      <c r="JQB5" s="299"/>
      <c r="JQC5" s="299"/>
      <c r="JQD5" s="299"/>
      <c r="JQE5" s="299"/>
      <c r="JQF5" s="299"/>
      <c r="JQG5" s="299"/>
      <c r="JQH5" s="299"/>
      <c r="JQI5" s="299"/>
      <c r="JQJ5" s="299"/>
      <c r="JQK5" s="299"/>
      <c r="JQL5" s="299"/>
      <c r="JQM5" s="299"/>
      <c r="JQN5" s="299"/>
      <c r="JQO5" s="299"/>
      <c r="JQP5" s="299"/>
      <c r="JQQ5" s="299"/>
      <c r="JQR5" s="299"/>
      <c r="JQS5" s="299"/>
      <c r="JQT5" s="299"/>
      <c r="JQU5" s="299"/>
      <c r="JQV5" s="299"/>
      <c r="JQW5" s="299"/>
      <c r="JQX5" s="299"/>
      <c r="JQY5" s="299"/>
      <c r="JQZ5" s="299"/>
      <c r="JRA5" s="299"/>
      <c r="JRB5" s="299"/>
      <c r="JRC5" s="299"/>
      <c r="JRD5" s="299"/>
      <c r="JRE5" s="299"/>
      <c r="JRF5" s="299"/>
      <c r="JRG5" s="299"/>
      <c r="JRH5" s="299"/>
      <c r="JRI5" s="299"/>
      <c r="JRJ5" s="299"/>
      <c r="JRK5" s="299"/>
      <c r="JRL5" s="299"/>
      <c r="JRM5" s="299"/>
      <c r="JRN5" s="299"/>
      <c r="JRO5" s="299"/>
      <c r="JRP5" s="299"/>
      <c r="JRQ5" s="299"/>
      <c r="JRR5" s="299"/>
      <c r="JRS5" s="299"/>
      <c r="JRT5" s="299"/>
      <c r="JRU5" s="299"/>
      <c r="JRV5" s="299"/>
      <c r="JRW5" s="299"/>
      <c r="JRX5" s="299"/>
      <c r="JRY5" s="299"/>
      <c r="JRZ5" s="299"/>
      <c r="JSA5" s="299"/>
      <c r="JSB5" s="299"/>
      <c r="JSC5" s="299"/>
      <c r="JSD5" s="299"/>
      <c r="JSE5" s="299"/>
      <c r="JSF5" s="299"/>
      <c r="JSG5" s="299"/>
      <c r="JSH5" s="299"/>
      <c r="JSI5" s="299"/>
      <c r="JSJ5" s="299"/>
      <c r="JSK5" s="299"/>
      <c r="JSL5" s="299"/>
      <c r="JSM5" s="299"/>
      <c r="JSN5" s="299"/>
      <c r="JSO5" s="299"/>
      <c r="JSP5" s="299"/>
      <c r="JSQ5" s="299"/>
      <c r="JSR5" s="299"/>
      <c r="JSS5" s="299"/>
      <c r="JST5" s="299"/>
      <c r="JSU5" s="299"/>
      <c r="JSV5" s="299"/>
      <c r="JSW5" s="299"/>
      <c r="JSX5" s="299"/>
      <c r="JSY5" s="299"/>
      <c r="JSZ5" s="299"/>
      <c r="JTA5" s="299"/>
      <c r="JTB5" s="299"/>
      <c r="JTC5" s="299"/>
      <c r="JTD5" s="299"/>
      <c r="JTE5" s="299"/>
      <c r="JTF5" s="299"/>
      <c r="JTG5" s="299"/>
      <c r="JTH5" s="299"/>
      <c r="JTI5" s="299"/>
      <c r="JTJ5" s="299"/>
      <c r="JTK5" s="299"/>
      <c r="JTL5" s="299"/>
      <c r="JTM5" s="299"/>
      <c r="JTN5" s="299"/>
      <c r="JTO5" s="299"/>
      <c r="JTP5" s="299"/>
      <c r="JTQ5" s="299"/>
      <c r="JTR5" s="299"/>
      <c r="JTS5" s="299"/>
      <c r="JTT5" s="299"/>
      <c r="JTU5" s="299"/>
      <c r="JTV5" s="299"/>
      <c r="JTW5" s="299"/>
      <c r="JTX5" s="299"/>
      <c r="JTY5" s="299"/>
      <c r="JTZ5" s="299"/>
      <c r="JUA5" s="299"/>
      <c r="JUB5" s="299"/>
      <c r="JUC5" s="299"/>
      <c r="JUD5" s="299"/>
      <c r="JUE5" s="299"/>
      <c r="JUF5" s="299"/>
      <c r="JUG5" s="299"/>
      <c r="JUH5" s="299"/>
      <c r="JUI5" s="299"/>
      <c r="JUJ5" s="299"/>
      <c r="JUK5" s="299"/>
      <c r="JUL5" s="299"/>
      <c r="JUM5" s="299"/>
      <c r="JUN5" s="299"/>
      <c r="JUO5" s="299"/>
      <c r="JUP5" s="299"/>
      <c r="JUQ5" s="299"/>
      <c r="JUR5" s="299"/>
      <c r="JUS5" s="299"/>
      <c r="JUT5" s="299"/>
      <c r="JUU5" s="299"/>
      <c r="JUV5" s="299"/>
      <c r="JUW5" s="299"/>
      <c r="JUX5" s="299"/>
      <c r="JUY5" s="299"/>
      <c r="JUZ5" s="299"/>
      <c r="JVA5" s="299"/>
      <c r="JVB5" s="299"/>
      <c r="JVC5" s="299"/>
      <c r="JVD5" s="299"/>
      <c r="JVE5" s="299"/>
      <c r="JVF5" s="299"/>
      <c r="JVG5" s="299"/>
      <c r="JVH5" s="299"/>
      <c r="JVI5" s="299"/>
      <c r="JVJ5" s="299"/>
      <c r="JVK5" s="299"/>
      <c r="JVL5" s="299"/>
      <c r="JVM5" s="299"/>
      <c r="JVN5" s="299"/>
      <c r="JVO5" s="299"/>
      <c r="JVP5" s="299"/>
      <c r="JVQ5" s="299"/>
      <c r="JVR5" s="299"/>
      <c r="JVS5" s="299"/>
      <c r="JVT5" s="299"/>
      <c r="JVU5" s="299"/>
      <c r="JVV5" s="299"/>
      <c r="JVW5" s="299"/>
      <c r="JVX5" s="299"/>
      <c r="JVY5" s="299"/>
      <c r="JVZ5" s="299"/>
      <c r="JWA5" s="299"/>
      <c r="JWB5" s="299"/>
      <c r="JWC5" s="299"/>
      <c r="JWD5" s="299"/>
      <c r="JWE5" s="299"/>
      <c r="JWF5" s="299"/>
      <c r="JWG5" s="299"/>
      <c r="JWH5" s="299"/>
      <c r="JWI5" s="299"/>
      <c r="JWJ5" s="299"/>
      <c r="JWK5" s="299"/>
      <c r="JWL5" s="299"/>
      <c r="JWM5" s="299"/>
      <c r="JWN5" s="299"/>
      <c r="JWO5" s="299"/>
      <c r="JWP5" s="299"/>
      <c r="JWQ5" s="299"/>
      <c r="JWR5" s="299"/>
      <c r="JWS5" s="299"/>
      <c r="JWT5" s="299"/>
      <c r="JWU5" s="299"/>
      <c r="JWV5" s="299"/>
      <c r="JWW5" s="299"/>
      <c r="JWX5" s="299"/>
      <c r="JWY5" s="299"/>
      <c r="JWZ5" s="299"/>
      <c r="JXA5" s="299"/>
      <c r="JXB5" s="299"/>
      <c r="JXC5" s="299"/>
      <c r="JXD5" s="299"/>
      <c r="JXE5" s="299"/>
      <c r="JXF5" s="299"/>
      <c r="JXG5" s="299"/>
      <c r="JXH5" s="299"/>
      <c r="JXI5" s="299"/>
      <c r="JXJ5" s="299"/>
      <c r="JXK5" s="299"/>
      <c r="JXL5" s="299"/>
      <c r="JXM5" s="299"/>
      <c r="JXN5" s="299"/>
      <c r="JXO5" s="299"/>
      <c r="JXP5" s="299"/>
      <c r="JXQ5" s="299"/>
      <c r="JXR5" s="299"/>
      <c r="JXS5" s="299"/>
      <c r="JXT5" s="299"/>
      <c r="JXU5" s="299"/>
      <c r="JXV5" s="299"/>
      <c r="JXW5" s="299"/>
      <c r="JXX5" s="299"/>
      <c r="JXY5" s="299"/>
      <c r="JXZ5" s="299"/>
      <c r="JYA5" s="299"/>
      <c r="JYB5" s="299"/>
      <c r="JYC5" s="299"/>
      <c r="JYD5" s="299"/>
      <c r="JYE5" s="299"/>
      <c r="JYF5" s="299"/>
      <c r="JYG5" s="299"/>
      <c r="JYH5" s="299"/>
      <c r="JYI5" s="299"/>
      <c r="JYJ5" s="299"/>
      <c r="JYK5" s="299"/>
      <c r="JYL5" s="299"/>
      <c r="JYM5" s="299"/>
      <c r="JYN5" s="299"/>
      <c r="JYO5" s="299"/>
      <c r="JYP5" s="299"/>
      <c r="JYQ5" s="299"/>
      <c r="JYR5" s="299"/>
      <c r="JYS5" s="299"/>
      <c r="JYT5" s="299"/>
      <c r="JYU5" s="299"/>
      <c r="JYV5" s="299"/>
      <c r="JYW5" s="299"/>
      <c r="JYX5" s="299"/>
      <c r="JYY5" s="299"/>
      <c r="JYZ5" s="299"/>
      <c r="JZA5" s="299"/>
      <c r="JZB5" s="299"/>
      <c r="JZC5" s="299"/>
      <c r="JZD5" s="299"/>
      <c r="JZE5" s="299"/>
      <c r="JZF5" s="299"/>
      <c r="JZG5" s="299"/>
      <c r="JZH5" s="299"/>
      <c r="JZI5" s="299"/>
      <c r="JZJ5" s="299"/>
      <c r="JZK5" s="299"/>
      <c r="JZL5" s="299"/>
      <c r="JZM5" s="299"/>
      <c r="JZN5" s="299"/>
      <c r="JZO5" s="299"/>
      <c r="JZP5" s="299"/>
      <c r="JZQ5" s="299"/>
      <c r="JZR5" s="299"/>
      <c r="JZS5" s="299"/>
      <c r="JZT5" s="299"/>
      <c r="JZU5" s="299"/>
      <c r="JZV5" s="299"/>
      <c r="JZW5" s="299"/>
      <c r="JZX5" s="299"/>
      <c r="JZY5" s="299"/>
      <c r="JZZ5" s="299"/>
      <c r="KAA5" s="299"/>
      <c r="KAB5" s="299"/>
      <c r="KAC5" s="299"/>
      <c r="KAD5" s="299"/>
      <c r="KAE5" s="299"/>
      <c r="KAF5" s="299"/>
      <c r="KAG5" s="299"/>
      <c r="KAH5" s="299"/>
      <c r="KAI5" s="299"/>
      <c r="KAJ5" s="299"/>
      <c r="KAK5" s="299"/>
      <c r="KAL5" s="299"/>
      <c r="KAM5" s="299"/>
      <c r="KAN5" s="299"/>
      <c r="KAO5" s="299"/>
      <c r="KAP5" s="299"/>
      <c r="KAQ5" s="299"/>
      <c r="KAR5" s="299"/>
      <c r="KAS5" s="299"/>
      <c r="KAT5" s="299"/>
      <c r="KAU5" s="299"/>
      <c r="KAV5" s="299"/>
      <c r="KAW5" s="299"/>
      <c r="KAX5" s="299"/>
      <c r="KAY5" s="299"/>
      <c r="KAZ5" s="299"/>
      <c r="KBA5" s="299"/>
      <c r="KBB5" s="299"/>
      <c r="KBC5" s="299"/>
      <c r="KBD5" s="299"/>
      <c r="KBE5" s="299"/>
      <c r="KBF5" s="299"/>
      <c r="KBG5" s="299"/>
      <c r="KBH5" s="299"/>
      <c r="KBI5" s="299"/>
      <c r="KBJ5" s="299"/>
      <c r="KBK5" s="299"/>
      <c r="KBL5" s="299"/>
      <c r="KBM5" s="299"/>
      <c r="KBN5" s="299"/>
      <c r="KBO5" s="299"/>
      <c r="KBP5" s="299"/>
      <c r="KBQ5" s="299"/>
      <c r="KBR5" s="299"/>
      <c r="KBS5" s="299"/>
      <c r="KBT5" s="299"/>
      <c r="KBU5" s="299"/>
      <c r="KBV5" s="299"/>
      <c r="KBW5" s="299"/>
      <c r="KBX5" s="299"/>
      <c r="KBY5" s="299"/>
      <c r="KBZ5" s="299"/>
      <c r="KCA5" s="299"/>
      <c r="KCB5" s="299"/>
      <c r="KCC5" s="299"/>
      <c r="KCD5" s="299"/>
      <c r="KCE5" s="299"/>
      <c r="KCF5" s="299"/>
      <c r="KCG5" s="299"/>
      <c r="KCH5" s="299"/>
      <c r="KCI5" s="299"/>
      <c r="KCJ5" s="299"/>
      <c r="KCK5" s="299"/>
      <c r="KCL5" s="299"/>
      <c r="KCM5" s="299"/>
      <c r="KCN5" s="299"/>
      <c r="KCO5" s="299"/>
      <c r="KCP5" s="299"/>
      <c r="KCQ5" s="299"/>
      <c r="KCR5" s="299"/>
      <c r="KCS5" s="299"/>
      <c r="KCT5" s="299"/>
      <c r="KCU5" s="299"/>
      <c r="KCV5" s="299"/>
      <c r="KCW5" s="299"/>
      <c r="KCX5" s="299"/>
      <c r="KCY5" s="299"/>
      <c r="KCZ5" s="299"/>
      <c r="KDA5" s="299"/>
      <c r="KDB5" s="299"/>
      <c r="KDC5" s="299"/>
      <c r="KDD5" s="299"/>
      <c r="KDE5" s="299"/>
      <c r="KDF5" s="299"/>
      <c r="KDG5" s="299"/>
      <c r="KDH5" s="299"/>
      <c r="KDI5" s="299"/>
      <c r="KDJ5" s="299"/>
      <c r="KDK5" s="299"/>
      <c r="KDL5" s="299"/>
      <c r="KDM5" s="299"/>
      <c r="KDN5" s="299"/>
      <c r="KDO5" s="299"/>
      <c r="KDP5" s="299"/>
      <c r="KDQ5" s="299"/>
      <c r="KDR5" s="299"/>
      <c r="KDS5" s="299"/>
      <c r="KDT5" s="299"/>
      <c r="KDU5" s="299"/>
      <c r="KDV5" s="299"/>
      <c r="KDW5" s="299"/>
      <c r="KDX5" s="299"/>
      <c r="KDY5" s="299"/>
      <c r="KDZ5" s="299"/>
      <c r="KEA5" s="299"/>
      <c r="KEB5" s="299"/>
      <c r="KEC5" s="299"/>
      <c r="KED5" s="299"/>
      <c r="KEE5" s="299"/>
      <c r="KEF5" s="299"/>
      <c r="KEG5" s="299"/>
      <c r="KEH5" s="299"/>
      <c r="KEI5" s="299"/>
      <c r="KEJ5" s="299"/>
      <c r="KEK5" s="299"/>
      <c r="KEL5" s="299"/>
      <c r="KEM5" s="299"/>
      <c r="KEN5" s="299"/>
      <c r="KEO5" s="299"/>
      <c r="KEP5" s="299"/>
      <c r="KEQ5" s="299"/>
      <c r="KER5" s="299"/>
      <c r="KES5" s="299"/>
      <c r="KET5" s="299"/>
      <c r="KEU5" s="299"/>
      <c r="KEV5" s="299"/>
      <c r="KEW5" s="299"/>
      <c r="KEX5" s="299"/>
      <c r="KEY5" s="299"/>
      <c r="KEZ5" s="299"/>
      <c r="KFA5" s="299"/>
      <c r="KFB5" s="299"/>
      <c r="KFC5" s="299"/>
      <c r="KFD5" s="299"/>
      <c r="KFE5" s="299"/>
      <c r="KFF5" s="299"/>
      <c r="KFG5" s="299"/>
      <c r="KFH5" s="299"/>
      <c r="KFI5" s="299"/>
      <c r="KFJ5" s="299"/>
      <c r="KFK5" s="299"/>
      <c r="KFL5" s="299"/>
      <c r="KFM5" s="299"/>
      <c r="KFN5" s="299"/>
      <c r="KFO5" s="299"/>
      <c r="KFP5" s="299"/>
      <c r="KFQ5" s="299"/>
      <c r="KFR5" s="299"/>
      <c r="KFS5" s="299"/>
      <c r="KFT5" s="299"/>
      <c r="KFU5" s="299"/>
      <c r="KFV5" s="299"/>
      <c r="KFW5" s="299"/>
      <c r="KFX5" s="299"/>
      <c r="KFY5" s="299"/>
      <c r="KFZ5" s="299"/>
      <c r="KGA5" s="299"/>
      <c r="KGB5" s="299"/>
      <c r="KGC5" s="299"/>
      <c r="KGD5" s="299"/>
      <c r="KGE5" s="299"/>
      <c r="KGF5" s="299"/>
      <c r="KGG5" s="299"/>
      <c r="KGH5" s="299"/>
      <c r="KGI5" s="299"/>
      <c r="KGJ5" s="299"/>
      <c r="KGK5" s="299"/>
      <c r="KGL5" s="299"/>
      <c r="KGM5" s="299"/>
      <c r="KGN5" s="299"/>
      <c r="KGO5" s="299"/>
      <c r="KGP5" s="299"/>
      <c r="KGQ5" s="299"/>
      <c r="KGR5" s="299"/>
      <c r="KGS5" s="299"/>
      <c r="KGT5" s="299"/>
      <c r="KGU5" s="299"/>
      <c r="KGV5" s="299"/>
      <c r="KGW5" s="299"/>
      <c r="KGX5" s="299"/>
      <c r="KGY5" s="299"/>
      <c r="KGZ5" s="299"/>
      <c r="KHA5" s="299"/>
      <c r="KHB5" s="299"/>
      <c r="KHC5" s="299"/>
      <c r="KHD5" s="299"/>
      <c r="KHE5" s="299"/>
      <c r="KHF5" s="299"/>
      <c r="KHG5" s="299"/>
      <c r="KHH5" s="299"/>
      <c r="KHI5" s="299"/>
      <c r="KHJ5" s="299"/>
      <c r="KHK5" s="299"/>
      <c r="KHL5" s="299"/>
      <c r="KHM5" s="299"/>
      <c r="KHN5" s="299"/>
      <c r="KHO5" s="299"/>
      <c r="KHP5" s="299"/>
      <c r="KHQ5" s="299"/>
      <c r="KHR5" s="299"/>
      <c r="KHS5" s="299"/>
      <c r="KHT5" s="299"/>
      <c r="KHU5" s="299"/>
      <c r="KHV5" s="299"/>
      <c r="KHW5" s="299"/>
      <c r="KHX5" s="299"/>
      <c r="KHY5" s="299"/>
      <c r="KHZ5" s="299"/>
      <c r="KIA5" s="299"/>
      <c r="KIB5" s="299"/>
      <c r="KIC5" s="299"/>
      <c r="KID5" s="299"/>
      <c r="KIE5" s="299"/>
      <c r="KIF5" s="299"/>
      <c r="KIG5" s="299"/>
      <c r="KIH5" s="299"/>
      <c r="KII5" s="299"/>
      <c r="KIJ5" s="299"/>
      <c r="KIK5" s="299"/>
      <c r="KIL5" s="299"/>
      <c r="KIM5" s="299"/>
      <c r="KIN5" s="299"/>
      <c r="KIO5" s="299"/>
      <c r="KIP5" s="299"/>
      <c r="KIQ5" s="299"/>
      <c r="KIR5" s="299"/>
      <c r="KIS5" s="299"/>
      <c r="KIT5" s="299"/>
      <c r="KIU5" s="299"/>
      <c r="KIV5" s="299"/>
      <c r="KIW5" s="299"/>
      <c r="KIX5" s="299"/>
      <c r="KIY5" s="299"/>
      <c r="KIZ5" s="299"/>
      <c r="KJA5" s="299"/>
      <c r="KJB5" s="299"/>
      <c r="KJC5" s="299"/>
      <c r="KJD5" s="299"/>
      <c r="KJE5" s="299"/>
      <c r="KJF5" s="299"/>
      <c r="KJG5" s="299"/>
      <c r="KJH5" s="299"/>
      <c r="KJI5" s="299"/>
      <c r="KJJ5" s="299"/>
      <c r="KJK5" s="299"/>
      <c r="KJL5" s="299"/>
      <c r="KJM5" s="299"/>
      <c r="KJN5" s="299"/>
      <c r="KJO5" s="299"/>
      <c r="KJP5" s="299"/>
      <c r="KJQ5" s="299"/>
      <c r="KJR5" s="299"/>
      <c r="KJS5" s="299"/>
      <c r="KJT5" s="299"/>
      <c r="KJU5" s="299"/>
      <c r="KJV5" s="299"/>
      <c r="KJW5" s="299"/>
      <c r="KJX5" s="299"/>
      <c r="KJY5" s="299"/>
      <c r="KJZ5" s="299"/>
      <c r="KKA5" s="299"/>
      <c r="KKB5" s="299"/>
      <c r="KKC5" s="299"/>
      <c r="KKD5" s="299"/>
      <c r="KKE5" s="299"/>
      <c r="KKF5" s="299"/>
      <c r="KKG5" s="299"/>
      <c r="KKH5" s="299"/>
      <c r="KKI5" s="299"/>
      <c r="KKJ5" s="299"/>
      <c r="KKK5" s="299"/>
      <c r="KKL5" s="299"/>
      <c r="KKM5" s="299"/>
      <c r="KKN5" s="299"/>
      <c r="KKO5" s="299"/>
      <c r="KKP5" s="299"/>
      <c r="KKQ5" s="299"/>
      <c r="KKR5" s="299"/>
      <c r="KKS5" s="299"/>
      <c r="KKT5" s="299"/>
      <c r="KKU5" s="299"/>
      <c r="KKV5" s="299"/>
      <c r="KKW5" s="299"/>
      <c r="KKX5" s="299"/>
      <c r="KKY5" s="299"/>
      <c r="KKZ5" s="299"/>
      <c r="KLA5" s="299"/>
      <c r="KLB5" s="299"/>
      <c r="KLC5" s="299"/>
      <c r="KLD5" s="299"/>
      <c r="KLE5" s="299"/>
      <c r="KLF5" s="299"/>
      <c r="KLG5" s="299"/>
      <c r="KLH5" s="299"/>
      <c r="KLI5" s="299"/>
      <c r="KLJ5" s="299"/>
      <c r="KLK5" s="299"/>
      <c r="KLL5" s="299"/>
      <c r="KLM5" s="299"/>
      <c r="KLN5" s="299"/>
      <c r="KLO5" s="299"/>
      <c r="KLP5" s="299"/>
      <c r="KLQ5" s="299"/>
      <c r="KLR5" s="299"/>
      <c r="KLS5" s="299"/>
      <c r="KLT5" s="299"/>
      <c r="KLU5" s="299"/>
      <c r="KLV5" s="299"/>
      <c r="KLW5" s="299"/>
      <c r="KLX5" s="299"/>
      <c r="KLY5" s="299"/>
      <c r="KLZ5" s="299"/>
      <c r="KMA5" s="299"/>
      <c r="KMB5" s="299"/>
      <c r="KMC5" s="299"/>
      <c r="KMD5" s="299"/>
      <c r="KME5" s="299"/>
      <c r="KMF5" s="299"/>
      <c r="KMG5" s="299"/>
      <c r="KMH5" s="299"/>
      <c r="KMI5" s="299"/>
      <c r="KMJ5" s="299"/>
      <c r="KMK5" s="299"/>
      <c r="KML5" s="299"/>
      <c r="KMM5" s="299"/>
      <c r="KMN5" s="299"/>
      <c r="KMO5" s="299"/>
      <c r="KMP5" s="299"/>
      <c r="KMQ5" s="299"/>
      <c r="KMR5" s="299"/>
      <c r="KMS5" s="299"/>
      <c r="KMT5" s="299"/>
      <c r="KMU5" s="299"/>
      <c r="KMV5" s="299"/>
      <c r="KMW5" s="299"/>
      <c r="KMX5" s="299"/>
      <c r="KMY5" s="299"/>
      <c r="KMZ5" s="299"/>
      <c r="KNA5" s="299"/>
      <c r="KNB5" s="299"/>
      <c r="KNC5" s="299"/>
      <c r="KND5" s="299"/>
      <c r="KNE5" s="299"/>
      <c r="KNF5" s="299"/>
      <c r="KNG5" s="299"/>
      <c r="KNH5" s="299"/>
      <c r="KNI5" s="299"/>
      <c r="KNJ5" s="299"/>
      <c r="KNK5" s="299"/>
      <c r="KNL5" s="299"/>
      <c r="KNM5" s="299"/>
      <c r="KNN5" s="299"/>
      <c r="KNO5" s="299"/>
      <c r="KNP5" s="299"/>
      <c r="KNQ5" s="299"/>
      <c r="KNR5" s="299"/>
      <c r="KNS5" s="299"/>
      <c r="KNT5" s="299"/>
      <c r="KNU5" s="299"/>
      <c r="KNV5" s="299"/>
      <c r="KNW5" s="299"/>
      <c r="KNX5" s="299"/>
      <c r="KNY5" s="299"/>
      <c r="KNZ5" s="299"/>
      <c r="KOA5" s="299"/>
      <c r="KOB5" s="299"/>
      <c r="KOC5" s="299"/>
      <c r="KOD5" s="299"/>
      <c r="KOE5" s="299"/>
      <c r="KOF5" s="299"/>
      <c r="KOG5" s="299"/>
      <c r="KOH5" s="299"/>
      <c r="KOI5" s="299"/>
      <c r="KOJ5" s="299"/>
      <c r="KOK5" s="299"/>
      <c r="KOL5" s="299"/>
      <c r="KOM5" s="299"/>
      <c r="KON5" s="299"/>
      <c r="KOO5" s="299"/>
      <c r="KOP5" s="299"/>
      <c r="KOQ5" s="299"/>
      <c r="KOR5" s="299"/>
      <c r="KOS5" s="299"/>
      <c r="KOT5" s="299"/>
      <c r="KOU5" s="299"/>
      <c r="KOV5" s="299"/>
      <c r="KOW5" s="299"/>
      <c r="KOX5" s="299"/>
      <c r="KOY5" s="299"/>
      <c r="KOZ5" s="299"/>
      <c r="KPA5" s="299"/>
      <c r="KPB5" s="299"/>
      <c r="KPC5" s="299"/>
      <c r="KPD5" s="299"/>
      <c r="KPE5" s="299"/>
      <c r="KPF5" s="299"/>
      <c r="KPG5" s="299"/>
      <c r="KPH5" s="299"/>
      <c r="KPI5" s="299"/>
      <c r="KPJ5" s="299"/>
      <c r="KPK5" s="299"/>
      <c r="KPL5" s="299"/>
      <c r="KPM5" s="299"/>
      <c r="KPN5" s="299"/>
      <c r="KPO5" s="299"/>
      <c r="KPP5" s="299"/>
      <c r="KPQ5" s="299"/>
      <c r="KPR5" s="299"/>
      <c r="KPS5" s="299"/>
      <c r="KPT5" s="299"/>
      <c r="KPU5" s="299"/>
      <c r="KPV5" s="299"/>
      <c r="KPW5" s="299"/>
      <c r="KPX5" s="299"/>
      <c r="KPY5" s="299"/>
      <c r="KPZ5" s="299"/>
      <c r="KQA5" s="299"/>
      <c r="KQB5" s="299"/>
      <c r="KQC5" s="299"/>
      <c r="KQD5" s="299"/>
      <c r="KQE5" s="299"/>
      <c r="KQF5" s="299"/>
      <c r="KQG5" s="299"/>
      <c r="KQH5" s="299"/>
      <c r="KQI5" s="299"/>
      <c r="KQJ5" s="299"/>
      <c r="KQK5" s="299"/>
      <c r="KQL5" s="299"/>
      <c r="KQM5" s="299"/>
      <c r="KQN5" s="299"/>
      <c r="KQO5" s="299"/>
      <c r="KQP5" s="299"/>
      <c r="KQQ5" s="299"/>
      <c r="KQR5" s="299"/>
      <c r="KQS5" s="299"/>
      <c r="KQT5" s="299"/>
      <c r="KQU5" s="299"/>
      <c r="KQV5" s="299"/>
      <c r="KQW5" s="299"/>
      <c r="KQX5" s="299"/>
      <c r="KQY5" s="299"/>
      <c r="KQZ5" s="299"/>
      <c r="KRA5" s="299"/>
      <c r="KRB5" s="299"/>
      <c r="KRC5" s="299"/>
      <c r="KRD5" s="299"/>
      <c r="KRE5" s="299"/>
      <c r="KRF5" s="299"/>
      <c r="KRG5" s="299"/>
      <c r="KRH5" s="299"/>
      <c r="KRI5" s="299"/>
      <c r="KRJ5" s="299"/>
      <c r="KRK5" s="299"/>
      <c r="KRL5" s="299"/>
      <c r="KRM5" s="299"/>
      <c r="KRN5" s="299"/>
      <c r="KRO5" s="299"/>
      <c r="KRP5" s="299"/>
      <c r="KRQ5" s="299"/>
      <c r="KRR5" s="299"/>
      <c r="KRS5" s="299"/>
      <c r="KRT5" s="299"/>
      <c r="KRU5" s="299"/>
      <c r="KRV5" s="299"/>
      <c r="KRW5" s="299"/>
      <c r="KRX5" s="299"/>
      <c r="KRY5" s="299"/>
      <c r="KRZ5" s="299"/>
      <c r="KSA5" s="299"/>
      <c r="KSB5" s="299"/>
      <c r="KSC5" s="299"/>
      <c r="KSD5" s="299"/>
      <c r="KSE5" s="299"/>
      <c r="KSF5" s="299"/>
      <c r="KSG5" s="299"/>
      <c r="KSH5" s="299"/>
      <c r="KSI5" s="299"/>
      <c r="KSJ5" s="299"/>
      <c r="KSK5" s="299"/>
      <c r="KSL5" s="299"/>
      <c r="KSM5" s="299"/>
      <c r="KSN5" s="299"/>
      <c r="KSO5" s="299"/>
      <c r="KSP5" s="299"/>
      <c r="KSQ5" s="299"/>
      <c r="KSR5" s="299"/>
      <c r="KSS5" s="299"/>
      <c r="KST5" s="299"/>
      <c r="KSU5" s="299"/>
      <c r="KSV5" s="299"/>
      <c r="KSW5" s="299"/>
      <c r="KSX5" s="299"/>
      <c r="KSY5" s="299"/>
      <c r="KSZ5" s="299"/>
      <c r="KTA5" s="299"/>
      <c r="KTB5" s="299"/>
      <c r="KTC5" s="299"/>
      <c r="KTD5" s="299"/>
      <c r="KTE5" s="299"/>
      <c r="KTF5" s="299"/>
      <c r="KTG5" s="299"/>
      <c r="KTH5" s="299"/>
      <c r="KTI5" s="299"/>
      <c r="KTJ5" s="299"/>
      <c r="KTK5" s="299"/>
      <c r="KTL5" s="299"/>
      <c r="KTM5" s="299"/>
      <c r="KTN5" s="299"/>
      <c r="KTO5" s="299"/>
      <c r="KTP5" s="299"/>
      <c r="KTQ5" s="299"/>
      <c r="KTR5" s="299"/>
      <c r="KTS5" s="299"/>
      <c r="KTT5" s="299"/>
      <c r="KTU5" s="299"/>
      <c r="KTV5" s="299"/>
      <c r="KTW5" s="299"/>
      <c r="KTX5" s="299"/>
      <c r="KTY5" s="299"/>
      <c r="KTZ5" s="299"/>
      <c r="KUA5" s="299"/>
      <c r="KUB5" s="299"/>
      <c r="KUC5" s="299"/>
      <c r="KUD5" s="299"/>
      <c r="KUE5" s="299"/>
      <c r="KUF5" s="299"/>
      <c r="KUG5" s="299"/>
      <c r="KUH5" s="299"/>
      <c r="KUI5" s="299"/>
      <c r="KUJ5" s="299"/>
      <c r="KUK5" s="299"/>
      <c r="KUL5" s="299"/>
      <c r="KUM5" s="299"/>
      <c r="KUN5" s="299"/>
      <c r="KUO5" s="299"/>
      <c r="KUP5" s="299"/>
      <c r="KUQ5" s="299"/>
      <c r="KUR5" s="299"/>
      <c r="KUS5" s="299"/>
      <c r="KUT5" s="299"/>
      <c r="KUU5" s="299"/>
      <c r="KUV5" s="299"/>
      <c r="KUW5" s="299"/>
      <c r="KUX5" s="299"/>
      <c r="KUY5" s="299"/>
      <c r="KUZ5" s="299"/>
      <c r="KVA5" s="299"/>
      <c r="KVB5" s="299"/>
      <c r="KVC5" s="299"/>
      <c r="KVD5" s="299"/>
      <c r="KVE5" s="299"/>
      <c r="KVF5" s="299"/>
      <c r="KVG5" s="299"/>
      <c r="KVH5" s="299"/>
      <c r="KVI5" s="299"/>
      <c r="KVJ5" s="299"/>
      <c r="KVK5" s="299"/>
      <c r="KVL5" s="299"/>
      <c r="KVM5" s="299"/>
      <c r="KVN5" s="299"/>
      <c r="KVO5" s="299"/>
      <c r="KVP5" s="299"/>
      <c r="KVQ5" s="299"/>
      <c r="KVR5" s="299"/>
      <c r="KVS5" s="299"/>
      <c r="KVT5" s="299"/>
      <c r="KVU5" s="299"/>
      <c r="KVV5" s="299"/>
      <c r="KVW5" s="299"/>
      <c r="KVX5" s="299"/>
      <c r="KVY5" s="299"/>
      <c r="KVZ5" s="299"/>
      <c r="KWA5" s="299"/>
      <c r="KWB5" s="299"/>
      <c r="KWC5" s="299"/>
      <c r="KWD5" s="299"/>
      <c r="KWE5" s="299"/>
      <c r="KWF5" s="299"/>
      <c r="KWG5" s="299"/>
      <c r="KWH5" s="299"/>
      <c r="KWI5" s="299"/>
      <c r="KWJ5" s="299"/>
      <c r="KWK5" s="299"/>
      <c r="KWL5" s="299"/>
      <c r="KWM5" s="299"/>
      <c r="KWN5" s="299"/>
      <c r="KWO5" s="299"/>
      <c r="KWP5" s="299"/>
      <c r="KWQ5" s="299"/>
      <c r="KWR5" s="299"/>
      <c r="KWS5" s="299"/>
      <c r="KWT5" s="299"/>
      <c r="KWU5" s="299"/>
      <c r="KWV5" s="299"/>
      <c r="KWW5" s="299"/>
      <c r="KWX5" s="299"/>
      <c r="KWY5" s="299"/>
      <c r="KWZ5" s="299"/>
      <c r="KXA5" s="299"/>
      <c r="KXB5" s="299"/>
      <c r="KXC5" s="299"/>
      <c r="KXD5" s="299"/>
      <c r="KXE5" s="299"/>
      <c r="KXF5" s="299"/>
      <c r="KXG5" s="299"/>
      <c r="KXH5" s="299"/>
      <c r="KXI5" s="299"/>
      <c r="KXJ5" s="299"/>
      <c r="KXK5" s="299"/>
      <c r="KXL5" s="299"/>
      <c r="KXM5" s="299"/>
      <c r="KXN5" s="299"/>
      <c r="KXO5" s="299"/>
      <c r="KXP5" s="299"/>
      <c r="KXQ5" s="299"/>
      <c r="KXR5" s="299"/>
      <c r="KXS5" s="299"/>
      <c r="KXT5" s="299"/>
      <c r="KXU5" s="299"/>
      <c r="KXV5" s="299"/>
      <c r="KXW5" s="299"/>
      <c r="KXX5" s="299"/>
      <c r="KXY5" s="299"/>
      <c r="KXZ5" s="299"/>
      <c r="KYA5" s="299"/>
      <c r="KYB5" s="299"/>
      <c r="KYC5" s="299"/>
      <c r="KYD5" s="299"/>
      <c r="KYE5" s="299"/>
      <c r="KYF5" s="299"/>
      <c r="KYG5" s="299"/>
      <c r="KYH5" s="299"/>
      <c r="KYI5" s="299"/>
      <c r="KYJ5" s="299"/>
      <c r="KYK5" s="299"/>
      <c r="KYL5" s="299"/>
      <c r="KYM5" s="299"/>
      <c r="KYN5" s="299"/>
      <c r="KYO5" s="299"/>
      <c r="KYP5" s="299"/>
      <c r="KYQ5" s="299"/>
      <c r="KYR5" s="299"/>
      <c r="KYS5" s="299"/>
      <c r="KYT5" s="299"/>
      <c r="KYU5" s="299"/>
      <c r="KYV5" s="299"/>
      <c r="KYW5" s="299"/>
      <c r="KYX5" s="299"/>
      <c r="KYY5" s="299"/>
      <c r="KYZ5" s="299"/>
      <c r="KZA5" s="299"/>
      <c r="KZB5" s="299"/>
      <c r="KZC5" s="299"/>
      <c r="KZD5" s="299"/>
      <c r="KZE5" s="299"/>
      <c r="KZF5" s="299"/>
      <c r="KZG5" s="299"/>
      <c r="KZH5" s="299"/>
      <c r="KZI5" s="299"/>
      <c r="KZJ5" s="299"/>
      <c r="KZK5" s="299"/>
      <c r="KZL5" s="299"/>
      <c r="KZM5" s="299"/>
      <c r="KZN5" s="299"/>
      <c r="KZO5" s="299"/>
      <c r="KZP5" s="299"/>
      <c r="KZQ5" s="299"/>
      <c r="KZR5" s="299"/>
      <c r="KZS5" s="299"/>
      <c r="KZT5" s="299"/>
      <c r="KZU5" s="299"/>
      <c r="KZV5" s="299"/>
      <c r="KZW5" s="299"/>
      <c r="KZX5" s="299"/>
      <c r="KZY5" s="299"/>
      <c r="KZZ5" s="299"/>
      <c r="LAA5" s="299"/>
      <c r="LAB5" s="299"/>
      <c r="LAC5" s="299"/>
      <c r="LAD5" s="299"/>
      <c r="LAE5" s="299"/>
      <c r="LAF5" s="299"/>
      <c r="LAG5" s="299"/>
      <c r="LAH5" s="299"/>
      <c r="LAI5" s="299"/>
      <c r="LAJ5" s="299"/>
      <c r="LAK5" s="299"/>
      <c r="LAL5" s="299"/>
      <c r="LAM5" s="299"/>
      <c r="LAN5" s="299"/>
      <c r="LAO5" s="299"/>
      <c r="LAP5" s="299"/>
      <c r="LAQ5" s="299"/>
      <c r="LAR5" s="299"/>
      <c r="LAS5" s="299"/>
      <c r="LAT5" s="299"/>
      <c r="LAU5" s="299"/>
      <c r="LAV5" s="299"/>
      <c r="LAW5" s="299"/>
      <c r="LAX5" s="299"/>
      <c r="LAY5" s="299"/>
      <c r="LAZ5" s="299"/>
      <c r="LBA5" s="299"/>
      <c r="LBB5" s="299"/>
      <c r="LBC5" s="299"/>
      <c r="LBD5" s="299"/>
      <c r="LBE5" s="299"/>
      <c r="LBF5" s="299"/>
      <c r="LBG5" s="299"/>
      <c r="LBH5" s="299"/>
      <c r="LBI5" s="299"/>
      <c r="LBJ5" s="299"/>
      <c r="LBK5" s="299"/>
      <c r="LBL5" s="299"/>
      <c r="LBM5" s="299"/>
      <c r="LBN5" s="299"/>
      <c r="LBO5" s="299"/>
      <c r="LBP5" s="299"/>
      <c r="LBQ5" s="299"/>
      <c r="LBR5" s="299"/>
      <c r="LBS5" s="299"/>
      <c r="LBT5" s="299"/>
      <c r="LBU5" s="299"/>
      <c r="LBV5" s="299"/>
      <c r="LBW5" s="299"/>
      <c r="LBX5" s="299"/>
      <c r="LBY5" s="299"/>
      <c r="LBZ5" s="299"/>
      <c r="LCA5" s="299"/>
      <c r="LCB5" s="299"/>
      <c r="LCC5" s="299"/>
      <c r="LCD5" s="299"/>
      <c r="LCE5" s="299"/>
      <c r="LCF5" s="299"/>
      <c r="LCG5" s="299"/>
      <c r="LCH5" s="299"/>
      <c r="LCI5" s="299"/>
      <c r="LCJ5" s="299"/>
      <c r="LCK5" s="299"/>
      <c r="LCL5" s="299"/>
      <c r="LCM5" s="299"/>
      <c r="LCN5" s="299"/>
      <c r="LCO5" s="299"/>
      <c r="LCP5" s="299"/>
      <c r="LCQ5" s="299"/>
      <c r="LCR5" s="299"/>
      <c r="LCS5" s="299"/>
      <c r="LCT5" s="299"/>
      <c r="LCU5" s="299"/>
      <c r="LCV5" s="299"/>
      <c r="LCW5" s="299"/>
      <c r="LCX5" s="299"/>
      <c r="LCY5" s="299"/>
      <c r="LCZ5" s="299"/>
      <c r="LDA5" s="299"/>
      <c r="LDB5" s="299"/>
      <c r="LDC5" s="299"/>
      <c r="LDD5" s="299"/>
      <c r="LDE5" s="299"/>
      <c r="LDF5" s="299"/>
      <c r="LDG5" s="299"/>
      <c r="LDH5" s="299"/>
      <c r="LDI5" s="299"/>
      <c r="LDJ5" s="299"/>
      <c r="LDK5" s="299"/>
      <c r="LDL5" s="299"/>
      <c r="LDM5" s="299"/>
      <c r="LDN5" s="299"/>
      <c r="LDO5" s="299"/>
      <c r="LDP5" s="299"/>
      <c r="LDQ5" s="299"/>
      <c r="LDR5" s="299"/>
      <c r="LDS5" s="299"/>
      <c r="LDT5" s="299"/>
      <c r="LDU5" s="299"/>
      <c r="LDV5" s="299"/>
      <c r="LDW5" s="299"/>
      <c r="LDX5" s="299"/>
      <c r="LDY5" s="299"/>
      <c r="LDZ5" s="299"/>
      <c r="LEA5" s="299"/>
      <c r="LEB5" s="299"/>
      <c r="LEC5" s="299"/>
      <c r="LED5" s="299"/>
      <c r="LEE5" s="299"/>
      <c r="LEF5" s="299"/>
      <c r="LEG5" s="299"/>
      <c r="LEH5" s="299"/>
      <c r="LEI5" s="299"/>
      <c r="LEJ5" s="299"/>
      <c r="LEK5" s="299"/>
      <c r="LEL5" s="299"/>
      <c r="LEM5" s="299"/>
      <c r="LEN5" s="299"/>
      <c r="LEO5" s="299"/>
      <c r="LEP5" s="299"/>
      <c r="LEQ5" s="299"/>
      <c r="LER5" s="299"/>
      <c r="LES5" s="299"/>
      <c r="LET5" s="299"/>
      <c r="LEU5" s="299"/>
      <c r="LEV5" s="299"/>
      <c r="LEW5" s="299"/>
      <c r="LEX5" s="299"/>
      <c r="LEY5" s="299"/>
      <c r="LEZ5" s="299"/>
      <c r="LFA5" s="299"/>
      <c r="LFB5" s="299"/>
      <c r="LFC5" s="299"/>
      <c r="LFD5" s="299"/>
      <c r="LFE5" s="299"/>
      <c r="LFF5" s="299"/>
      <c r="LFG5" s="299"/>
      <c r="LFH5" s="299"/>
      <c r="LFI5" s="299"/>
      <c r="LFJ5" s="299"/>
      <c r="LFK5" s="299"/>
      <c r="LFL5" s="299"/>
      <c r="LFM5" s="299"/>
      <c r="LFN5" s="299"/>
      <c r="LFO5" s="299"/>
      <c r="LFP5" s="299"/>
      <c r="LFQ5" s="299"/>
      <c r="LFR5" s="299"/>
      <c r="LFS5" s="299"/>
      <c r="LFT5" s="299"/>
      <c r="LFU5" s="299"/>
      <c r="LFV5" s="299"/>
      <c r="LFW5" s="299"/>
      <c r="LFX5" s="299"/>
      <c r="LFY5" s="299"/>
      <c r="LFZ5" s="299"/>
      <c r="LGA5" s="299"/>
      <c r="LGB5" s="299"/>
      <c r="LGC5" s="299"/>
      <c r="LGD5" s="299"/>
      <c r="LGE5" s="299"/>
      <c r="LGF5" s="299"/>
      <c r="LGG5" s="299"/>
      <c r="LGH5" s="299"/>
      <c r="LGI5" s="299"/>
      <c r="LGJ5" s="299"/>
      <c r="LGK5" s="299"/>
      <c r="LGL5" s="299"/>
      <c r="LGM5" s="299"/>
      <c r="LGN5" s="299"/>
      <c r="LGO5" s="299"/>
      <c r="LGP5" s="299"/>
      <c r="LGQ5" s="299"/>
      <c r="LGR5" s="299"/>
      <c r="LGS5" s="299"/>
      <c r="LGT5" s="299"/>
      <c r="LGU5" s="299"/>
      <c r="LGV5" s="299"/>
      <c r="LGW5" s="299"/>
      <c r="LGX5" s="299"/>
      <c r="LGY5" s="299"/>
      <c r="LGZ5" s="299"/>
      <c r="LHA5" s="299"/>
      <c r="LHB5" s="299"/>
      <c r="LHC5" s="299"/>
      <c r="LHD5" s="299"/>
      <c r="LHE5" s="299"/>
      <c r="LHF5" s="299"/>
      <c r="LHG5" s="299"/>
      <c r="LHH5" s="299"/>
      <c r="LHI5" s="299"/>
      <c r="LHJ5" s="299"/>
      <c r="LHK5" s="299"/>
      <c r="LHL5" s="299"/>
      <c r="LHM5" s="299"/>
      <c r="LHN5" s="299"/>
      <c r="LHO5" s="299"/>
      <c r="LHP5" s="299"/>
      <c r="LHQ5" s="299"/>
      <c r="LHR5" s="299"/>
      <c r="LHS5" s="299"/>
      <c r="LHT5" s="299"/>
      <c r="LHU5" s="299"/>
      <c r="LHV5" s="299"/>
      <c r="LHW5" s="299"/>
      <c r="LHX5" s="299"/>
      <c r="LHY5" s="299"/>
      <c r="LHZ5" s="299"/>
      <c r="LIA5" s="299"/>
      <c r="LIB5" s="299"/>
      <c r="LIC5" s="299"/>
      <c r="LID5" s="299"/>
      <c r="LIE5" s="299"/>
      <c r="LIF5" s="299"/>
      <c r="LIG5" s="299"/>
      <c r="LIH5" s="299"/>
      <c r="LII5" s="299"/>
      <c r="LIJ5" s="299"/>
      <c r="LIK5" s="299"/>
      <c r="LIL5" s="299"/>
      <c r="LIM5" s="299"/>
      <c r="LIN5" s="299"/>
      <c r="LIO5" s="299"/>
      <c r="LIP5" s="299"/>
      <c r="LIQ5" s="299"/>
      <c r="LIR5" s="299"/>
      <c r="LIS5" s="299"/>
      <c r="LIT5" s="299"/>
      <c r="LIU5" s="299"/>
      <c r="LIV5" s="299"/>
      <c r="LIW5" s="299"/>
      <c r="LIX5" s="299"/>
      <c r="LIY5" s="299"/>
      <c r="LIZ5" s="299"/>
      <c r="LJA5" s="299"/>
      <c r="LJB5" s="299"/>
      <c r="LJC5" s="299"/>
      <c r="LJD5" s="299"/>
      <c r="LJE5" s="299"/>
      <c r="LJF5" s="299"/>
      <c r="LJG5" s="299"/>
      <c r="LJH5" s="299"/>
      <c r="LJI5" s="299"/>
      <c r="LJJ5" s="299"/>
      <c r="LJK5" s="299"/>
      <c r="LJL5" s="299"/>
      <c r="LJM5" s="299"/>
      <c r="LJN5" s="299"/>
      <c r="LJO5" s="299"/>
      <c r="LJP5" s="299"/>
      <c r="LJQ5" s="299"/>
      <c r="LJR5" s="299"/>
      <c r="LJS5" s="299"/>
      <c r="LJT5" s="299"/>
      <c r="LJU5" s="299"/>
      <c r="LJV5" s="299"/>
      <c r="LJW5" s="299"/>
      <c r="LJX5" s="299"/>
      <c r="LJY5" s="299"/>
      <c r="LJZ5" s="299"/>
      <c r="LKA5" s="299"/>
      <c r="LKB5" s="299"/>
      <c r="LKC5" s="299"/>
      <c r="LKD5" s="299"/>
      <c r="LKE5" s="299"/>
      <c r="LKF5" s="299"/>
      <c r="LKG5" s="299"/>
      <c r="LKH5" s="299"/>
      <c r="LKI5" s="299"/>
      <c r="LKJ5" s="299"/>
      <c r="LKK5" s="299"/>
      <c r="LKL5" s="299"/>
      <c r="LKM5" s="299"/>
      <c r="LKN5" s="299"/>
      <c r="LKO5" s="299"/>
      <c r="LKP5" s="299"/>
      <c r="LKQ5" s="299"/>
      <c r="LKR5" s="299"/>
      <c r="LKS5" s="299"/>
      <c r="LKT5" s="299"/>
      <c r="LKU5" s="299"/>
      <c r="LKV5" s="299"/>
      <c r="LKW5" s="299"/>
      <c r="LKX5" s="299"/>
      <c r="LKY5" s="299"/>
      <c r="LKZ5" s="299"/>
      <c r="LLA5" s="299"/>
      <c r="LLB5" s="299"/>
      <c r="LLC5" s="299"/>
      <c r="LLD5" s="299"/>
      <c r="LLE5" s="299"/>
      <c r="LLF5" s="299"/>
      <c r="LLG5" s="299"/>
      <c r="LLH5" s="299"/>
      <c r="LLI5" s="299"/>
      <c r="LLJ5" s="299"/>
      <c r="LLK5" s="299"/>
      <c r="LLL5" s="299"/>
      <c r="LLM5" s="299"/>
      <c r="LLN5" s="299"/>
      <c r="LLO5" s="299"/>
      <c r="LLP5" s="299"/>
      <c r="LLQ5" s="299"/>
      <c r="LLR5" s="299"/>
      <c r="LLS5" s="299"/>
      <c r="LLT5" s="299"/>
      <c r="LLU5" s="299"/>
      <c r="LLV5" s="299"/>
      <c r="LLW5" s="299"/>
      <c r="LLX5" s="299"/>
      <c r="LLY5" s="299"/>
      <c r="LLZ5" s="299"/>
      <c r="LMA5" s="299"/>
      <c r="LMB5" s="299"/>
      <c r="LMC5" s="299"/>
      <c r="LMD5" s="299"/>
      <c r="LME5" s="299"/>
      <c r="LMF5" s="299"/>
      <c r="LMG5" s="299"/>
      <c r="LMH5" s="299"/>
      <c r="LMI5" s="299"/>
      <c r="LMJ5" s="299"/>
      <c r="LMK5" s="299"/>
      <c r="LML5" s="299"/>
      <c r="LMM5" s="299"/>
      <c r="LMN5" s="299"/>
      <c r="LMO5" s="299"/>
      <c r="LMP5" s="299"/>
      <c r="LMQ5" s="299"/>
      <c r="LMR5" s="299"/>
      <c r="LMS5" s="299"/>
      <c r="LMT5" s="299"/>
      <c r="LMU5" s="299"/>
      <c r="LMV5" s="299"/>
      <c r="LMW5" s="299"/>
      <c r="LMX5" s="299"/>
      <c r="LMY5" s="299"/>
      <c r="LMZ5" s="299"/>
      <c r="LNA5" s="299"/>
      <c r="LNB5" s="299"/>
      <c r="LNC5" s="299"/>
      <c r="LND5" s="299"/>
      <c r="LNE5" s="299"/>
      <c r="LNF5" s="299"/>
      <c r="LNG5" s="299"/>
      <c r="LNH5" s="299"/>
      <c r="LNI5" s="299"/>
      <c r="LNJ5" s="299"/>
      <c r="LNK5" s="299"/>
      <c r="LNL5" s="299"/>
      <c r="LNM5" s="299"/>
      <c r="LNN5" s="299"/>
      <c r="LNO5" s="299"/>
      <c r="LNP5" s="299"/>
      <c r="LNQ5" s="299"/>
      <c r="LNR5" s="299"/>
      <c r="LNS5" s="299"/>
      <c r="LNT5" s="299"/>
      <c r="LNU5" s="299"/>
      <c r="LNV5" s="299"/>
      <c r="LNW5" s="299"/>
      <c r="LNX5" s="299"/>
      <c r="LNY5" s="299"/>
      <c r="LNZ5" s="299"/>
      <c r="LOA5" s="299"/>
      <c r="LOB5" s="299"/>
      <c r="LOC5" s="299"/>
      <c r="LOD5" s="299"/>
      <c r="LOE5" s="299"/>
      <c r="LOF5" s="299"/>
      <c r="LOG5" s="299"/>
      <c r="LOH5" s="299"/>
      <c r="LOI5" s="299"/>
      <c r="LOJ5" s="299"/>
      <c r="LOK5" s="299"/>
      <c r="LOL5" s="299"/>
      <c r="LOM5" s="299"/>
      <c r="LON5" s="299"/>
      <c r="LOO5" s="299"/>
      <c r="LOP5" s="299"/>
      <c r="LOQ5" s="299"/>
      <c r="LOR5" s="299"/>
      <c r="LOS5" s="299"/>
      <c r="LOT5" s="299"/>
      <c r="LOU5" s="299"/>
      <c r="LOV5" s="299"/>
      <c r="LOW5" s="299"/>
      <c r="LOX5" s="299"/>
      <c r="LOY5" s="299"/>
      <c r="LOZ5" s="299"/>
      <c r="LPA5" s="299"/>
      <c r="LPB5" s="299"/>
      <c r="LPC5" s="299"/>
      <c r="LPD5" s="299"/>
      <c r="LPE5" s="299"/>
      <c r="LPF5" s="299"/>
      <c r="LPG5" s="299"/>
      <c r="LPH5" s="299"/>
      <c r="LPI5" s="299"/>
      <c r="LPJ5" s="299"/>
      <c r="LPK5" s="299"/>
      <c r="LPL5" s="299"/>
      <c r="LPM5" s="299"/>
      <c r="LPN5" s="299"/>
      <c r="LPO5" s="299"/>
      <c r="LPP5" s="299"/>
      <c r="LPQ5" s="299"/>
      <c r="LPR5" s="299"/>
      <c r="LPS5" s="299"/>
      <c r="LPT5" s="299"/>
      <c r="LPU5" s="299"/>
      <c r="LPV5" s="299"/>
      <c r="LPW5" s="299"/>
      <c r="LPX5" s="299"/>
      <c r="LPY5" s="299"/>
      <c r="LPZ5" s="299"/>
      <c r="LQA5" s="299"/>
      <c r="LQB5" s="299"/>
      <c r="LQC5" s="299"/>
      <c r="LQD5" s="299"/>
      <c r="LQE5" s="299"/>
      <c r="LQF5" s="299"/>
      <c r="LQG5" s="299"/>
      <c r="LQH5" s="299"/>
      <c r="LQI5" s="299"/>
      <c r="LQJ5" s="299"/>
      <c r="LQK5" s="299"/>
      <c r="LQL5" s="299"/>
      <c r="LQM5" s="299"/>
      <c r="LQN5" s="299"/>
      <c r="LQO5" s="299"/>
      <c r="LQP5" s="299"/>
      <c r="LQQ5" s="299"/>
      <c r="LQR5" s="299"/>
      <c r="LQS5" s="299"/>
      <c r="LQT5" s="299"/>
      <c r="LQU5" s="299"/>
      <c r="LQV5" s="299"/>
      <c r="LQW5" s="299"/>
      <c r="LQX5" s="299"/>
      <c r="LQY5" s="299"/>
      <c r="LQZ5" s="299"/>
      <c r="LRA5" s="299"/>
      <c r="LRB5" s="299"/>
      <c r="LRC5" s="299"/>
      <c r="LRD5" s="299"/>
      <c r="LRE5" s="299"/>
      <c r="LRF5" s="299"/>
      <c r="LRG5" s="299"/>
      <c r="LRH5" s="299"/>
      <c r="LRI5" s="299"/>
      <c r="LRJ5" s="299"/>
      <c r="LRK5" s="299"/>
      <c r="LRL5" s="299"/>
      <c r="LRM5" s="299"/>
      <c r="LRN5" s="299"/>
      <c r="LRO5" s="299"/>
      <c r="LRP5" s="299"/>
      <c r="LRQ5" s="299"/>
      <c r="LRR5" s="299"/>
      <c r="LRS5" s="299"/>
      <c r="LRT5" s="299"/>
      <c r="LRU5" s="299"/>
      <c r="LRV5" s="299"/>
      <c r="LRW5" s="299"/>
      <c r="LRX5" s="299"/>
      <c r="LRY5" s="299"/>
      <c r="LRZ5" s="299"/>
      <c r="LSA5" s="299"/>
      <c r="LSB5" s="299"/>
      <c r="LSC5" s="299"/>
      <c r="LSD5" s="299"/>
      <c r="LSE5" s="299"/>
      <c r="LSF5" s="299"/>
      <c r="LSG5" s="299"/>
      <c r="LSH5" s="299"/>
      <c r="LSI5" s="299"/>
      <c r="LSJ5" s="299"/>
      <c r="LSK5" s="299"/>
      <c r="LSL5" s="299"/>
      <c r="LSM5" s="299"/>
      <c r="LSN5" s="299"/>
      <c r="LSO5" s="299"/>
      <c r="LSP5" s="299"/>
      <c r="LSQ5" s="299"/>
      <c r="LSR5" s="299"/>
      <c r="LSS5" s="299"/>
      <c r="LST5" s="299"/>
      <c r="LSU5" s="299"/>
      <c r="LSV5" s="299"/>
      <c r="LSW5" s="299"/>
      <c r="LSX5" s="299"/>
      <c r="LSY5" s="299"/>
      <c r="LSZ5" s="299"/>
      <c r="LTA5" s="299"/>
      <c r="LTB5" s="299"/>
      <c r="LTC5" s="299"/>
      <c r="LTD5" s="299"/>
      <c r="LTE5" s="299"/>
      <c r="LTF5" s="299"/>
      <c r="LTG5" s="299"/>
      <c r="LTH5" s="299"/>
      <c r="LTI5" s="299"/>
      <c r="LTJ5" s="299"/>
      <c r="LTK5" s="299"/>
      <c r="LTL5" s="299"/>
      <c r="LTM5" s="299"/>
      <c r="LTN5" s="299"/>
      <c r="LTO5" s="299"/>
      <c r="LTP5" s="299"/>
      <c r="LTQ5" s="299"/>
      <c r="LTR5" s="299"/>
      <c r="LTS5" s="299"/>
      <c r="LTT5" s="299"/>
      <c r="LTU5" s="299"/>
      <c r="LTV5" s="299"/>
      <c r="LTW5" s="299"/>
      <c r="LTX5" s="299"/>
      <c r="LTY5" s="299"/>
      <c r="LTZ5" s="299"/>
      <c r="LUA5" s="299"/>
      <c r="LUB5" s="299"/>
      <c r="LUC5" s="299"/>
      <c r="LUD5" s="299"/>
      <c r="LUE5" s="299"/>
      <c r="LUF5" s="299"/>
      <c r="LUG5" s="299"/>
      <c r="LUH5" s="299"/>
      <c r="LUI5" s="299"/>
      <c r="LUJ5" s="299"/>
      <c r="LUK5" s="299"/>
      <c r="LUL5" s="299"/>
      <c r="LUM5" s="299"/>
      <c r="LUN5" s="299"/>
      <c r="LUO5" s="299"/>
      <c r="LUP5" s="299"/>
      <c r="LUQ5" s="299"/>
      <c r="LUR5" s="299"/>
      <c r="LUS5" s="299"/>
      <c r="LUT5" s="299"/>
      <c r="LUU5" s="299"/>
      <c r="LUV5" s="299"/>
      <c r="LUW5" s="299"/>
      <c r="LUX5" s="299"/>
      <c r="LUY5" s="299"/>
      <c r="LUZ5" s="299"/>
      <c r="LVA5" s="299"/>
      <c r="LVB5" s="299"/>
      <c r="LVC5" s="299"/>
      <c r="LVD5" s="299"/>
      <c r="LVE5" s="299"/>
      <c r="LVF5" s="299"/>
      <c r="LVG5" s="299"/>
      <c r="LVH5" s="299"/>
      <c r="LVI5" s="299"/>
      <c r="LVJ5" s="299"/>
      <c r="LVK5" s="299"/>
      <c r="LVL5" s="299"/>
      <c r="LVM5" s="299"/>
      <c r="LVN5" s="299"/>
      <c r="LVO5" s="299"/>
      <c r="LVP5" s="299"/>
      <c r="LVQ5" s="299"/>
      <c r="LVR5" s="299"/>
      <c r="LVS5" s="299"/>
      <c r="LVT5" s="299"/>
      <c r="LVU5" s="299"/>
      <c r="LVV5" s="299"/>
      <c r="LVW5" s="299"/>
      <c r="LVX5" s="299"/>
      <c r="LVY5" s="299"/>
      <c r="LVZ5" s="299"/>
      <c r="LWA5" s="299"/>
      <c r="LWB5" s="299"/>
      <c r="LWC5" s="299"/>
      <c r="LWD5" s="299"/>
      <c r="LWE5" s="299"/>
      <c r="LWF5" s="299"/>
      <c r="LWG5" s="299"/>
      <c r="LWH5" s="299"/>
      <c r="LWI5" s="299"/>
      <c r="LWJ5" s="299"/>
      <c r="LWK5" s="299"/>
      <c r="LWL5" s="299"/>
      <c r="LWM5" s="299"/>
      <c r="LWN5" s="299"/>
      <c r="LWO5" s="299"/>
      <c r="LWP5" s="299"/>
      <c r="LWQ5" s="299"/>
      <c r="LWR5" s="299"/>
      <c r="LWS5" s="299"/>
      <c r="LWT5" s="299"/>
      <c r="LWU5" s="299"/>
      <c r="LWV5" s="299"/>
      <c r="LWW5" s="299"/>
      <c r="LWX5" s="299"/>
      <c r="LWY5" s="299"/>
      <c r="LWZ5" s="299"/>
      <c r="LXA5" s="299"/>
      <c r="LXB5" s="299"/>
      <c r="LXC5" s="299"/>
      <c r="LXD5" s="299"/>
      <c r="LXE5" s="299"/>
      <c r="LXF5" s="299"/>
      <c r="LXG5" s="299"/>
      <c r="LXH5" s="299"/>
      <c r="LXI5" s="299"/>
      <c r="LXJ5" s="299"/>
      <c r="LXK5" s="299"/>
      <c r="LXL5" s="299"/>
      <c r="LXM5" s="299"/>
      <c r="LXN5" s="299"/>
      <c r="LXO5" s="299"/>
      <c r="LXP5" s="299"/>
      <c r="LXQ5" s="299"/>
      <c r="LXR5" s="299"/>
      <c r="LXS5" s="299"/>
      <c r="LXT5" s="299"/>
      <c r="LXU5" s="299"/>
      <c r="LXV5" s="299"/>
      <c r="LXW5" s="299"/>
      <c r="LXX5" s="299"/>
      <c r="LXY5" s="299"/>
      <c r="LXZ5" s="299"/>
      <c r="LYA5" s="299"/>
      <c r="LYB5" s="299"/>
      <c r="LYC5" s="299"/>
      <c r="LYD5" s="299"/>
      <c r="LYE5" s="299"/>
      <c r="LYF5" s="299"/>
      <c r="LYG5" s="299"/>
      <c r="LYH5" s="299"/>
      <c r="LYI5" s="299"/>
      <c r="LYJ5" s="299"/>
      <c r="LYK5" s="299"/>
      <c r="LYL5" s="299"/>
      <c r="LYM5" s="299"/>
      <c r="LYN5" s="299"/>
      <c r="LYO5" s="299"/>
      <c r="LYP5" s="299"/>
      <c r="LYQ5" s="299"/>
      <c r="LYR5" s="299"/>
      <c r="LYS5" s="299"/>
      <c r="LYT5" s="299"/>
      <c r="LYU5" s="299"/>
      <c r="LYV5" s="299"/>
      <c r="LYW5" s="299"/>
      <c r="LYX5" s="299"/>
      <c r="LYY5" s="299"/>
      <c r="LYZ5" s="299"/>
      <c r="LZA5" s="299"/>
      <c r="LZB5" s="299"/>
      <c r="LZC5" s="299"/>
      <c r="LZD5" s="299"/>
      <c r="LZE5" s="299"/>
      <c r="LZF5" s="299"/>
      <c r="LZG5" s="299"/>
      <c r="LZH5" s="299"/>
      <c r="LZI5" s="299"/>
      <c r="LZJ5" s="299"/>
      <c r="LZK5" s="299"/>
      <c r="LZL5" s="299"/>
      <c r="LZM5" s="299"/>
      <c r="LZN5" s="299"/>
      <c r="LZO5" s="299"/>
      <c r="LZP5" s="299"/>
      <c r="LZQ5" s="299"/>
      <c r="LZR5" s="299"/>
      <c r="LZS5" s="299"/>
      <c r="LZT5" s="299"/>
      <c r="LZU5" s="299"/>
      <c r="LZV5" s="299"/>
      <c r="LZW5" s="299"/>
      <c r="LZX5" s="299"/>
      <c r="LZY5" s="299"/>
      <c r="LZZ5" s="299"/>
      <c r="MAA5" s="299"/>
      <c r="MAB5" s="299"/>
      <c r="MAC5" s="299"/>
      <c r="MAD5" s="299"/>
      <c r="MAE5" s="299"/>
      <c r="MAF5" s="299"/>
      <c r="MAG5" s="299"/>
      <c r="MAH5" s="299"/>
      <c r="MAI5" s="299"/>
      <c r="MAJ5" s="299"/>
      <c r="MAK5" s="299"/>
      <c r="MAL5" s="299"/>
      <c r="MAM5" s="299"/>
      <c r="MAN5" s="299"/>
      <c r="MAO5" s="299"/>
      <c r="MAP5" s="299"/>
      <c r="MAQ5" s="299"/>
      <c r="MAR5" s="299"/>
      <c r="MAS5" s="299"/>
      <c r="MAT5" s="299"/>
      <c r="MAU5" s="299"/>
      <c r="MAV5" s="299"/>
      <c r="MAW5" s="299"/>
      <c r="MAX5" s="299"/>
      <c r="MAY5" s="299"/>
      <c r="MAZ5" s="299"/>
      <c r="MBA5" s="299"/>
      <c r="MBB5" s="299"/>
      <c r="MBC5" s="299"/>
      <c r="MBD5" s="299"/>
      <c r="MBE5" s="299"/>
      <c r="MBF5" s="299"/>
      <c r="MBG5" s="299"/>
      <c r="MBH5" s="299"/>
      <c r="MBI5" s="299"/>
      <c r="MBJ5" s="299"/>
      <c r="MBK5" s="299"/>
      <c r="MBL5" s="299"/>
      <c r="MBM5" s="299"/>
      <c r="MBN5" s="299"/>
      <c r="MBO5" s="299"/>
      <c r="MBP5" s="299"/>
      <c r="MBQ5" s="299"/>
      <c r="MBR5" s="299"/>
      <c r="MBS5" s="299"/>
      <c r="MBT5" s="299"/>
      <c r="MBU5" s="299"/>
      <c r="MBV5" s="299"/>
      <c r="MBW5" s="299"/>
      <c r="MBX5" s="299"/>
      <c r="MBY5" s="299"/>
      <c r="MBZ5" s="299"/>
      <c r="MCA5" s="299"/>
      <c r="MCB5" s="299"/>
      <c r="MCC5" s="299"/>
      <c r="MCD5" s="299"/>
      <c r="MCE5" s="299"/>
      <c r="MCF5" s="299"/>
      <c r="MCG5" s="299"/>
      <c r="MCH5" s="299"/>
      <c r="MCI5" s="299"/>
      <c r="MCJ5" s="299"/>
      <c r="MCK5" s="299"/>
      <c r="MCL5" s="299"/>
      <c r="MCM5" s="299"/>
      <c r="MCN5" s="299"/>
      <c r="MCO5" s="299"/>
      <c r="MCP5" s="299"/>
      <c r="MCQ5" s="299"/>
      <c r="MCR5" s="299"/>
      <c r="MCS5" s="299"/>
      <c r="MCT5" s="299"/>
      <c r="MCU5" s="299"/>
      <c r="MCV5" s="299"/>
      <c r="MCW5" s="299"/>
      <c r="MCX5" s="299"/>
      <c r="MCY5" s="299"/>
      <c r="MCZ5" s="299"/>
      <c r="MDA5" s="299"/>
      <c r="MDB5" s="299"/>
      <c r="MDC5" s="299"/>
      <c r="MDD5" s="299"/>
      <c r="MDE5" s="299"/>
      <c r="MDF5" s="299"/>
      <c r="MDG5" s="299"/>
      <c r="MDH5" s="299"/>
      <c r="MDI5" s="299"/>
      <c r="MDJ5" s="299"/>
      <c r="MDK5" s="299"/>
      <c r="MDL5" s="299"/>
      <c r="MDM5" s="299"/>
      <c r="MDN5" s="299"/>
      <c r="MDO5" s="299"/>
      <c r="MDP5" s="299"/>
      <c r="MDQ5" s="299"/>
      <c r="MDR5" s="299"/>
      <c r="MDS5" s="299"/>
      <c r="MDT5" s="299"/>
      <c r="MDU5" s="299"/>
      <c r="MDV5" s="299"/>
      <c r="MDW5" s="299"/>
      <c r="MDX5" s="299"/>
      <c r="MDY5" s="299"/>
      <c r="MDZ5" s="299"/>
      <c r="MEA5" s="299"/>
      <c r="MEB5" s="299"/>
      <c r="MEC5" s="299"/>
      <c r="MED5" s="299"/>
      <c r="MEE5" s="299"/>
      <c r="MEF5" s="299"/>
      <c r="MEG5" s="299"/>
      <c r="MEH5" s="299"/>
      <c r="MEI5" s="299"/>
      <c r="MEJ5" s="299"/>
      <c r="MEK5" s="299"/>
      <c r="MEL5" s="299"/>
      <c r="MEM5" s="299"/>
      <c r="MEN5" s="299"/>
      <c r="MEO5" s="299"/>
      <c r="MEP5" s="299"/>
      <c r="MEQ5" s="299"/>
      <c r="MER5" s="299"/>
      <c r="MES5" s="299"/>
      <c r="MET5" s="299"/>
      <c r="MEU5" s="299"/>
      <c r="MEV5" s="299"/>
      <c r="MEW5" s="299"/>
      <c r="MEX5" s="299"/>
      <c r="MEY5" s="299"/>
      <c r="MEZ5" s="299"/>
      <c r="MFA5" s="299"/>
      <c r="MFB5" s="299"/>
      <c r="MFC5" s="299"/>
      <c r="MFD5" s="299"/>
      <c r="MFE5" s="299"/>
      <c r="MFF5" s="299"/>
      <c r="MFG5" s="299"/>
      <c r="MFH5" s="299"/>
      <c r="MFI5" s="299"/>
      <c r="MFJ5" s="299"/>
      <c r="MFK5" s="299"/>
      <c r="MFL5" s="299"/>
      <c r="MFM5" s="299"/>
      <c r="MFN5" s="299"/>
      <c r="MFO5" s="299"/>
      <c r="MFP5" s="299"/>
      <c r="MFQ5" s="299"/>
      <c r="MFR5" s="299"/>
      <c r="MFS5" s="299"/>
      <c r="MFT5" s="299"/>
      <c r="MFU5" s="299"/>
      <c r="MFV5" s="299"/>
      <c r="MFW5" s="299"/>
      <c r="MFX5" s="299"/>
      <c r="MFY5" s="299"/>
      <c r="MFZ5" s="299"/>
      <c r="MGA5" s="299"/>
      <c r="MGB5" s="299"/>
      <c r="MGC5" s="299"/>
      <c r="MGD5" s="299"/>
      <c r="MGE5" s="299"/>
      <c r="MGF5" s="299"/>
      <c r="MGG5" s="299"/>
      <c r="MGH5" s="299"/>
      <c r="MGI5" s="299"/>
      <c r="MGJ5" s="299"/>
      <c r="MGK5" s="299"/>
      <c r="MGL5" s="299"/>
      <c r="MGM5" s="299"/>
      <c r="MGN5" s="299"/>
      <c r="MGO5" s="299"/>
      <c r="MGP5" s="299"/>
      <c r="MGQ5" s="299"/>
      <c r="MGR5" s="299"/>
      <c r="MGS5" s="299"/>
      <c r="MGT5" s="299"/>
      <c r="MGU5" s="299"/>
      <c r="MGV5" s="299"/>
      <c r="MGW5" s="299"/>
      <c r="MGX5" s="299"/>
      <c r="MGY5" s="299"/>
      <c r="MGZ5" s="299"/>
      <c r="MHA5" s="299"/>
      <c r="MHB5" s="299"/>
      <c r="MHC5" s="299"/>
      <c r="MHD5" s="299"/>
      <c r="MHE5" s="299"/>
      <c r="MHF5" s="299"/>
      <c r="MHG5" s="299"/>
      <c r="MHH5" s="299"/>
      <c r="MHI5" s="299"/>
      <c r="MHJ5" s="299"/>
      <c r="MHK5" s="299"/>
      <c r="MHL5" s="299"/>
      <c r="MHM5" s="299"/>
      <c r="MHN5" s="299"/>
      <c r="MHO5" s="299"/>
      <c r="MHP5" s="299"/>
      <c r="MHQ5" s="299"/>
      <c r="MHR5" s="299"/>
      <c r="MHS5" s="299"/>
      <c r="MHT5" s="299"/>
      <c r="MHU5" s="299"/>
      <c r="MHV5" s="299"/>
      <c r="MHW5" s="299"/>
      <c r="MHX5" s="299"/>
      <c r="MHY5" s="299"/>
      <c r="MHZ5" s="299"/>
      <c r="MIA5" s="299"/>
      <c r="MIB5" s="299"/>
      <c r="MIC5" s="299"/>
      <c r="MID5" s="299"/>
      <c r="MIE5" s="299"/>
      <c r="MIF5" s="299"/>
      <c r="MIG5" s="299"/>
      <c r="MIH5" s="299"/>
      <c r="MII5" s="299"/>
      <c r="MIJ5" s="299"/>
      <c r="MIK5" s="299"/>
      <c r="MIL5" s="299"/>
      <c r="MIM5" s="299"/>
      <c r="MIN5" s="299"/>
      <c r="MIO5" s="299"/>
      <c r="MIP5" s="299"/>
      <c r="MIQ5" s="299"/>
      <c r="MIR5" s="299"/>
      <c r="MIS5" s="299"/>
      <c r="MIT5" s="299"/>
      <c r="MIU5" s="299"/>
      <c r="MIV5" s="299"/>
      <c r="MIW5" s="299"/>
      <c r="MIX5" s="299"/>
      <c r="MIY5" s="299"/>
      <c r="MIZ5" s="299"/>
      <c r="MJA5" s="299"/>
      <c r="MJB5" s="299"/>
      <c r="MJC5" s="299"/>
      <c r="MJD5" s="299"/>
      <c r="MJE5" s="299"/>
      <c r="MJF5" s="299"/>
      <c r="MJG5" s="299"/>
      <c r="MJH5" s="299"/>
      <c r="MJI5" s="299"/>
      <c r="MJJ5" s="299"/>
      <c r="MJK5" s="299"/>
      <c r="MJL5" s="299"/>
      <c r="MJM5" s="299"/>
      <c r="MJN5" s="299"/>
      <c r="MJO5" s="299"/>
      <c r="MJP5" s="299"/>
      <c r="MJQ5" s="299"/>
      <c r="MJR5" s="299"/>
      <c r="MJS5" s="299"/>
      <c r="MJT5" s="299"/>
      <c r="MJU5" s="299"/>
      <c r="MJV5" s="299"/>
      <c r="MJW5" s="299"/>
      <c r="MJX5" s="299"/>
      <c r="MJY5" s="299"/>
      <c r="MJZ5" s="299"/>
      <c r="MKA5" s="299"/>
      <c r="MKB5" s="299"/>
      <c r="MKC5" s="299"/>
      <c r="MKD5" s="299"/>
      <c r="MKE5" s="299"/>
      <c r="MKF5" s="299"/>
      <c r="MKG5" s="299"/>
      <c r="MKH5" s="299"/>
      <c r="MKI5" s="299"/>
      <c r="MKJ5" s="299"/>
      <c r="MKK5" s="299"/>
      <c r="MKL5" s="299"/>
      <c r="MKM5" s="299"/>
      <c r="MKN5" s="299"/>
      <c r="MKO5" s="299"/>
      <c r="MKP5" s="299"/>
      <c r="MKQ5" s="299"/>
      <c r="MKR5" s="299"/>
      <c r="MKS5" s="299"/>
      <c r="MKT5" s="299"/>
      <c r="MKU5" s="299"/>
      <c r="MKV5" s="299"/>
      <c r="MKW5" s="299"/>
      <c r="MKX5" s="299"/>
      <c r="MKY5" s="299"/>
      <c r="MKZ5" s="299"/>
      <c r="MLA5" s="299"/>
      <c r="MLB5" s="299"/>
      <c r="MLC5" s="299"/>
      <c r="MLD5" s="299"/>
      <c r="MLE5" s="299"/>
      <c r="MLF5" s="299"/>
      <c r="MLG5" s="299"/>
      <c r="MLH5" s="299"/>
      <c r="MLI5" s="299"/>
      <c r="MLJ5" s="299"/>
      <c r="MLK5" s="299"/>
      <c r="MLL5" s="299"/>
      <c r="MLM5" s="299"/>
      <c r="MLN5" s="299"/>
      <c r="MLO5" s="299"/>
      <c r="MLP5" s="299"/>
      <c r="MLQ5" s="299"/>
      <c r="MLR5" s="299"/>
      <c r="MLS5" s="299"/>
      <c r="MLT5" s="299"/>
      <c r="MLU5" s="299"/>
      <c r="MLV5" s="299"/>
      <c r="MLW5" s="299"/>
      <c r="MLX5" s="299"/>
      <c r="MLY5" s="299"/>
      <c r="MLZ5" s="299"/>
      <c r="MMA5" s="299"/>
      <c r="MMB5" s="299"/>
      <c r="MMC5" s="299"/>
      <c r="MMD5" s="299"/>
      <c r="MME5" s="299"/>
      <c r="MMF5" s="299"/>
      <c r="MMG5" s="299"/>
      <c r="MMH5" s="299"/>
      <c r="MMI5" s="299"/>
      <c r="MMJ5" s="299"/>
      <c r="MMK5" s="299"/>
      <c r="MML5" s="299"/>
      <c r="MMM5" s="299"/>
      <c r="MMN5" s="299"/>
      <c r="MMO5" s="299"/>
      <c r="MMP5" s="299"/>
      <c r="MMQ5" s="299"/>
      <c r="MMR5" s="299"/>
      <c r="MMS5" s="299"/>
      <c r="MMT5" s="299"/>
      <c r="MMU5" s="299"/>
      <c r="MMV5" s="299"/>
      <c r="MMW5" s="299"/>
      <c r="MMX5" s="299"/>
      <c r="MMY5" s="299"/>
      <c r="MMZ5" s="299"/>
      <c r="MNA5" s="299"/>
      <c r="MNB5" s="299"/>
      <c r="MNC5" s="299"/>
      <c r="MND5" s="299"/>
      <c r="MNE5" s="299"/>
      <c r="MNF5" s="299"/>
      <c r="MNG5" s="299"/>
      <c r="MNH5" s="299"/>
      <c r="MNI5" s="299"/>
      <c r="MNJ5" s="299"/>
      <c r="MNK5" s="299"/>
      <c r="MNL5" s="299"/>
      <c r="MNM5" s="299"/>
      <c r="MNN5" s="299"/>
      <c r="MNO5" s="299"/>
      <c r="MNP5" s="299"/>
      <c r="MNQ5" s="299"/>
      <c r="MNR5" s="299"/>
      <c r="MNS5" s="299"/>
      <c r="MNT5" s="299"/>
      <c r="MNU5" s="299"/>
      <c r="MNV5" s="299"/>
      <c r="MNW5" s="299"/>
      <c r="MNX5" s="299"/>
      <c r="MNY5" s="299"/>
      <c r="MNZ5" s="299"/>
      <c r="MOA5" s="299"/>
      <c r="MOB5" s="299"/>
      <c r="MOC5" s="299"/>
      <c r="MOD5" s="299"/>
      <c r="MOE5" s="299"/>
      <c r="MOF5" s="299"/>
      <c r="MOG5" s="299"/>
      <c r="MOH5" s="299"/>
      <c r="MOI5" s="299"/>
      <c r="MOJ5" s="299"/>
      <c r="MOK5" s="299"/>
      <c r="MOL5" s="299"/>
      <c r="MOM5" s="299"/>
      <c r="MON5" s="299"/>
      <c r="MOO5" s="299"/>
      <c r="MOP5" s="299"/>
      <c r="MOQ5" s="299"/>
      <c r="MOR5" s="299"/>
      <c r="MOS5" s="299"/>
      <c r="MOT5" s="299"/>
      <c r="MOU5" s="299"/>
      <c r="MOV5" s="299"/>
      <c r="MOW5" s="299"/>
      <c r="MOX5" s="299"/>
      <c r="MOY5" s="299"/>
      <c r="MOZ5" s="299"/>
      <c r="MPA5" s="299"/>
      <c r="MPB5" s="299"/>
      <c r="MPC5" s="299"/>
      <c r="MPD5" s="299"/>
      <c r="MPE5" s="299"/>
      <c r="MPF5" s="299"/>
      <c r="MPG5" s="299"/>
      <c r="MPH5" s="299"/>
      <c r="MPI5" s="299"/>
      <c r="MPJ5" s="299"/>
      <c r="MPK5" s="299"/>
      <c r="MPL5" s="299"/>
      <c r="MPM5" s="299"/>
      <c r="MPN5" s="299"/>
      <c r="MPO5" s="299"/>
      <c r="MPP5" s="299"/>
      <c r="MPQ5" s="299"/>
      <c r="MPR5" s="299"/>
      <c r="MPS5" s="299"/>
      <c r="MPT5" s="299"/>
      <c r="MPU5" s="299"/>
      <c r="MPV5" s="299"/>
      <c r="MPW5" s="299"/>
      <c r="MPX5" s="299"/>
      <c r="MPY5" s="299"/>
      <c r="MPZ5" s="299"/>
      <c r="MQA5" s="299"/>
      <c r="MQB5" s="299"/>
      <c r="MQC5" s="299"/>
      <c r="MQD5" s="299"/>
      <c r="MQE5" s="299"/>
      <c r="MQF5" s="299"/>
      <c r="MQG5" s="299"/>
      <c r="MQH5" s="299"/>
      <c r="MQI5" s="299"/>
      <c r="MQJ5" s="299"/>
      <c r="MQK5" s="299"/>
      <c r="MQL5" s="299"/>
      <c r="MQM5" s="299"/>
      <c r="MQN5" s="299"/>
      <c r="MQO5" s="299"/>
      <c r="MQP5" s="299"/>
      <c r="MQQ5" s="299"/>
      <c r="MQR5" s="299"/>
      <c r="MQS5" s="299"/>
      <c r="MQT5" s="299"/>
      <c r="MQU5" s="299"/>
      <c r="MQV5" s="299"/>
      <c r="MQW5" s="299"/>
      <c r="MQX5" s="299"/>
      <c r="MQY5" s="299"/>
      <c r="MQZ5" s="299"/>
      <c r="MRA5" s="299"/>
      <c r="MRB5" s="299"/>
      <c r="MRC5" s="299"/>
      <c r="MRD5" s="299"/>
      <c r="MRE5" s="299"/>
      <c r="MRF5" s="299"/>
      <c r="MRG5" s="299"/>
      <c r="MRH5" s="299"/>
      <c r="MRI5" s="299"/>
      <c r="MRJ5" s="299"/>
      <c r="MRK5" s="299"/>
      <c r="MRL5" s="299"/>
      <c r="MRM5" s="299"/>
      <c r="MRN5" s="299"/>
      <c r="MRO5" s="299"/>
      <c r="MRP5" s="299"/>
      <c r="MRQ5" s="299"/>
      <c r="MRR5" s="299"/>
      <c r="MRS5" s="299"/>
      <c r="MRT5" s="299"/>
      <c r="MRU5" s="299"/>
      <c r="MRV5" s="299"/>
      <c r="MRW5" s="299"/>
      <c r="MRX5" s="299"/>
      <c r="MRY5" s="299"/>
      <c r="MRZ5" s="299"/>
      <c r="MSA5" s="299"/>
      <c r="MSB5" s="299"/>
      <c r="MSC5" s="299"/>
      <c r="MSD5" s="299"/>
      <c r="MSE5" s="299"/>
      <c r="MSF5" s="299"/>
      <c r="MSG5" s="299"/>
      <c r="MSH5" s="299"/>
      <c r="MSI5" s="299"/>
      <c r="MSJ5" s="299"/>
      <c r="MSK5" s="299"/>
      <c r="MSL5" s="299"/>
      <c r="MSM5" s="299"/>
      <c r="MSN5" s="299"/>
      <c r="MSO5" s="299"/>
      <c r="MSP5" s="299"/>
      <c r="MSQ5" s="299"/>
      <c r="MSR5" s="299"/>
      <c r="MSS5" s="299"/>
      <c r="MST5" s="299"/>
      <c r="MSU5" s="299"/>
      <c r="MSV5" s="299"/>
      <c r="MSW5" s="299"/>
      <c r="MSX5" s="299"/>
      <c r="MSY5" s="299"/>
      <c r="MSZ5" s="299"/>
      <c r="MTA5" s="299"/>
      <c r="MTB5" s="299"/>
      <c r="MTC5" s="299"/>
      <c r="MTD5" s="299"/>
      <c r="MTE5" s="299"/>
      <c r="MTF5" s="299"/>
      <c r="MTG5" s="299"/>
      <c r="MTH5" s="299"/>
      <c r="MTI5" s="299"/>
      <c r="MTJ5" s="299"/>
      <c r="MTK5" s="299"/>
      <c r="MTL5" s="299"/>
      <c r="MTM5" s="299"/>
      <c r="MTN5" s="299"/>
      <c r="MTO5" s="299"/>
      <c r="MTP5" s="299"/>
      <c r="MTQ5" s="299"/>
      <c r="MTR5" s="299"/>
      <c r="MTS5" s="299"/>
      <c r="MTT5" s="299"/>
      <c r="MTU5" s="299"/>
      <c r="MTV5" s="299"/>
      <c r="MTW5" s="299"/>
      <c r="MTX5" s="299"/>
      <c r="MTY5" s="299"/>
      <c r="MTZ5" s="299"/>
      <c r="MUA5" s="299"/>
      <c r="MUB5" s="299"/>
      <c r="MUC5" s="299"/>
      <c r="MUD5" s="299"/>
      <c r="MUE5" s="299"/>
      <c r="MUF5" s="299"/>
      <c r="MUG5" s="299"/>
      <c r="MUH5" s="299"/>
      <c r="MUI5" s="299"/>
      <c r="MUJ5" s="299"/>
      <c r="MUK5" s="299"/>
      <c r="MUL5" s="299"/>
      <c r="MUM5" s="299"/>
      <c r="MUN5" s="299"/>
      <c r="MUO5" s="299"/>
      <c r="MUP5" s="299"/>
      <c r="MUQ5" s="299"/>
      <c r="MUR5" s="299"/>
      <c r="MUS5" s="299"/>
      <c r="MUT5" s="299"/>
      <c r="MUU5" s="299"/>
      <c r="MUV5" s="299"/>
      <c r="MUW5" s="299"/>
      <c r="MUX5" s="299"/>
      <c r="MUY5" s="299"/>
      <c r="MUZ5" s="299"/>
      <c r="MVA5" s="299"/>
      <c r="MVB5" s="299"/>
      <c r="MVC5" s="299"/>
      <c r="MVD5" s="299"/>
      <c r="MVE5" s="299"/>
      <c r="MVF5" s="299"/>
      <c r="MVG5" s="299"/>
      <c r="MVH5" s="299"/>
      <c r="MVI5" s="299"/>
      <c r="MVJ5" s="299"/>
      <c r="MVK5" s="299"/>
      <c r="MVL5" s="299"/>
      <c r="MVM5" s="299"/>
      <c r="MVN5" s="299"/>
      <c r="MVO5" s="299"/>
      <c r="MVP5" s="299"/>
      <c r="MVQ5" s="299"/>
      <c r="MVR5" s="299"/>
      <c r="MVS5" s="299"/>
      <c r="MVT5" s="299"/>
      <c r="MVU5" s="299"/>
      <c r="MVV5" s="299"/>
      <c r="MVW5" s="299"/>
      <c r="MVX5" s="299"/>
      <c r="MVY5" s="299"/>
      <c r="MVZ5" s="299"/>
      <c r="MWA5" s="299"/>
      <c r="MWB5" s="299"/>
      <c r="MWC5" s="299"/>
      <c r="MWD5" s="299"/>
      <c r="MWE5" s="299"/>
      <c r="MWF5" s="299"/>
      <c r="MWG5" s="299"/>
      <c r="MWH5" s="299"/>
      <c r="MWI5" s="299"/>
      <c r="MWJ5" s="299"/>
      <c r="MWK5" s="299"/>
      <c r="MWL5" s="299"/>
      <c r="MWM5" s="299"/>
      <c r="MWN5" s="299"/>
      <c r="MWO5" s="299"/>
      <c r="MWP5" s="299"/>
      <c r="MWQ5" s="299"/>
      <c r="MWR5" s="299"/>
      <c r="MWS5" s="299"/>
      <c r="MWT5" s="299"/>
      <c r="MWU5" s="299"/>
      <c r="MWV5" s="299"/>
      <c r="MWW5" s="299"/>
      <c r="MWX5" s="299"/>
      <c r="MWY5" s="299"/>
      <c r="MWZ5" s="299"/>
      <c r="MXA5" s="299"/>
      <c r="MXB5" s="299"/>
      <c r="MXC5" s="299"/>
      <c r="MXD5" s="299"/>
      <c r="MXE5" s="299"/>
      <c r="MXF5" s="299"/>
      <c r="MXG5" s="299"/>
      <c r="MXH5" s="299"/>
      <c r="MXI5" s="299"/>
      <c r="MXJ5" s="299"/>
      <c r="MXK5" s="299"/>
      <c r="MXL5" s="299"/>
      <c r="MXM5" s="299"/>
      <c r="MXN5" s="299"/>
      <c r="MXO5" s="299"/>
      <c r="MXP5" s="299"/>
      <c r="MXQ5" s="299"/>
      <c r="MXR5" s="299"/>
      <c r="MXS5" s="299"/>
      <c r="MXT5" s="299"/>
      <c r="MXU5" s="299"/>
      <c r="MXV5" s="299"/>
      <c r="MXW5" s="299"/>
      <c r="MXX5" s="299"/>
      <c r="MXY5" s="299"/>
      <c r="MXZ5" s="299"/>
      <c r="MYA5" s="299"/>
      <c r="MYB5" s="299"/>
      <c r="MYC5" s="299"/>
      <c r="MYD5" s="299"/>
      <c r="MYE5" s="299"/>
      <c r="MYF5" s="299"/>
      <c r="MYG5" s="299"/>
      <c r="MYH5" s="299"/>
      <c r="MYI5" s="299"/>
      <c r="MYJ5" s="299"/>
      <c r="MYK5" s="299"/>
      <c r="MYL5" s="299"/>
      <c r="MYM5" s="299"/>
      <c r="MYN5" s="299"/>
      <c r="MYO5" s="299"/>
      <c r="MYP5" s="299"/>
      <c r="MYQ5" s="299"/>
      <c r="MYR5" s="299"/>
      <c r="MYS5" s="299"/>
      <c r="MYT5" s="299"/>
      <c r="MYU5" s="299"/>
      <c r="MYV5" s="299"/>
      <c r="MYW5" s="299"/>
      <c r="MYX5" s="299"/>
      <c r="MYY5" s="299"/>
      <c r="MYZ5" s="299"/>
      <c r="MZA5" s="299"/>
      <c r="MZB5" s="299"/>
      <c r="MZC5" s="299"/>
      <c r="MZD5" s="299"/>
      <c r="MZE5" s="299"/>
      <c r="MZF5" s="299"/>
      <c r="MZG5" s="299"/>
      <c r="MZH5" s="299"/>
      <c r="MZI5" s="299"/>
      <c r="MZJ5" s="299"/>
      <c r="MZK5" s="299"/>
      <c r="MZL5" s="299"/>
      <c r="MZM5" s="299"/>
      <c r="MZN5" s="299"/>
      <c r="MZO5" s="299"/>
      <c r="MZP5" s="299"/>
      <c r="MZQ5" s="299"/>
      <c r="MZR5" s="299"/>
      <c r="MZS5" s="299"/>
      <c r="MZT5" s="299"/>
      <c r="MZU5" s="299"/>
      <c r="MZV5" s="299"/>
      <c r="MZW5" s="299"/>
      <c r="MZX5" s="299"/>
      <c r="MZY5" s="299"/>
      <c r="MZZ5" s="299"/>
      <c r="NAA5" s="299"/>
      <c r="NAB5" s="299"/>
      <c r="NAC5" s="299"/>
      <c r="NAD5" s="299"/>
      <c r="NAE5" s="299"/>
      <c r="NAF5" s="299"/>
      <c r="NAG5" s="299"/>
      <c r="NAH5" s="299"/>
      <c r="NAI5" s="299"/>
      <c r="NAJ5" s="299"/>
      <c r="NAK5" s="299"/>
      <c r="NAL5" s="299"/>
      <c r="NAM5" s="299"/>
      <c r="NAN5" s="299"/>
      <c r="NAO5" s="299"/>
      <c r="NAP5" s="299"/>
      <c r="NAQ5" s="299"/>
      <c r="NAR5" s="299"/>
      <c r="NAS5" s="299"/>
      <c r="NAT5" s="299"/>
      <c r="NAU5" s="299"/>
      <c r="NAV5" s="299"/>
      <c r="NAW5" s="299"/>
      <c r="NAX5" s="299"/>
      <c r="NAY5" s="299"/>
      <c r="NAZ5" s="299"/>
      <c r="NBA5" s="299"/>
      <c r="NBB5" s="299"/>
      <c r="NBC5" s="299"/>
      <c r="NBD5" s="299"/>
      <c r="NBE5" s="299"/>
      <c r="NBF5" s="299"/>
      <c r="NBG5" s="299"/>
      <c r="NBH5" s="299"/>
      <c r="NBI5" s="299"/>
      <c r="NBJ5" s="299"/>
      <c r="NBK5" s="299"/>
      <c r="NBL5" s="299"/>
      <c r="NBM5" s="299"/>
      <c r="NBN5" s="299"/>
      <c r="NBO5" s="299"/>
      <c r="NBP5" s="299"/>
      <c r="NBQ5" s="299"/>
      <c r="NBR5" s="299"/>
      <c r="NBS5" s="299"/>
      <c r="NBT5" s="299"/>
      <c r="NBU5" s="299"/>
      <c r="NBV5" s="299"/>
      <c r="NBW5" s="299"/>
      <c r="NBX5" s="299"/>
      <c r="NBY5" s="299"/>
      <c r="NBZ5" s="299"/>
      <c r="NCA5" s="299"/>
      <c r="NCB5" s="299"/>
      <c r="NCC5" s="299"/>
      <c r="NCD5" s="299"/>
      <c r="NCE5" s="299"/>
      <c r="NCF5" s="299"/>
      <c r="NCG5" s="299"/>
      <c r="NCH5" s="299"/>
      <c r="NCI5" s="299"/>
      <c r="NCJ5" s="299"/>
      <c r="NCK5" s="299"/>
      <c r="NCL5" s="299"/>
      <c r="NCM5" s="299"/>
      <c r="NCN5" s="299"/>
      <c r="NCO5" s="299"/>
      <c r="NCP5" s="299"/>
      <c r="NCQ5" s="299"/>
      <c r="NCR5" s="299"/>
      <c r="NCS5" s="299"/>
      <c r="NCT5" s="299"/>
      <c r="NCU5" s="299"/>
      <c r="NCV5" s="299"/>
      <c r="NCW5" s="299"/>
      <c r="NCX5" s="299"/>
      <c r="NCY5" s="299"/>
      <c r="NCZ5" s="299"/>
      <c r="NDA5" s="299"/>
      <c r="NDB5" s="299"/>
      <c r="NDC5" s="299"/>
      <c r="NDD5" s="299"/>
      <c r="NDE5" s="299"/>
      <c r="NDF5" s="299"/>
      <c r="NDG5" s="299"/>
      <c r="NDH5" s="299"/>
      <c r="NDI5" s="299"/>
      <c r="NDJ5" s="299"/>
      <c r="NDK5" s="299"/>
      <c r="NDL5" s="299"/>
      <c r="NDM5" s="299"/>
      <c r="NDN5" s="299"/>
      <c r="NDO5" s="299"/>
      <c r="NDP5" s="299"/>
      <c r="NDQ5" s="299"/>
      <c r="NDR5" s="299"/>
      <c r="NDS5" s="299"/>
      <c r="NDT5" s="299"/>
      <c r="NDU5" s="299"/>
      <c r="NDV5" s="299"/>
      <c r="NDW5" s="299"/>
      <c r="NDX5" s="299"/>
      <c r="NDY5" s="299"/>
      <c r="NDZ5" s="299"/>
      <c r="NEA5" s="299"/>
      <c r="NEB5" s="299"/>
      <c r="NEC5" s="299"/>
      <c r="NED5" s="299"/>
      <c r="NEE5" s="299"/>
      <c r="NEF5" s="299"/>
      <c r="NEG5" s="299"/>
      <c r="NEH5" s="299"/>
      <c r="NEI5" s="299"/>
      <c r="NEJ5" s="299"/>
      <c r="NEK5" s="299"/>
      <c r="NEL5" s="299"/>
      <c r="NEM5" s="299"/>
      <c r="NEN5" s="299"/>
      <c r="NEO5" s="299"/>
      <c r="NEP5" s="299"/>
      <c r="NEQ5" s="299"/>
      <c r="NER5" s="299"/>
      <c r="NES5" s="299"/>
      <c r="NET5" s="299"/>
      <c r="NEU5" s="299"/>
      <c r="NEV5" s="299"/>
      <c r="NEW5" s="299"/>
      <c r="NEX5" s="299"/>
      <c r="NEY5" s="299"/>
      <c r="NEZ5" s="299"/>
      <c r="NFA5" s="299"/>
      <c r="NFB5" s="299"/>
      <c r="NFC5" s="299"/>
      <c r="NFD5" s="299"/>
      <c r="NFE5" s="299"/>
      <c r="NFF5" s="299"/>
      <c r="NFG5" s="299"/>
      <c r="NFH5" s="299"/>
      <c r="NFI5" s="299"/>
      <c r="NFJ5" s="299"/>
      <c r="NFK5" s="299"/>
      <c r="NFL5" s="299"/>
      <c r="NFM5" s="299"/>
      <c r="NFN5" s="299"/>
      <c r="NFO5" s="299"/>
      <c r="NFP5" s="299"/>
      <c r="NFQ5" s="299"/>
      <c r="NFR5" s="299"/>
      <c r="NFS5" s="299"/>
      <c r="NFT5" s="299"/>
      <c r="NFU5" s="299"/>
      <c r="NFV5" s="299"/>
      <c r="NFW5" s="299"/>
      <c r="NFX5" s="299"/>
      <c r="NFY5" s="299"/>
      <c r="NFZ5" s="299"/>
      <c r="NGA5" s="299"/>
      <c r="NGB5" s="299"/>
      <c r="NGC5" s="299"/>
      <c r="NGD5" s="299"/>
      <c r="NGE5" s="299"/>
      <c r="NGF5" s="299"/>
      <c r="NGG5" s="299"/>
      <c r="NGH5" s="299"/>
      <c r="NGI5" s="299"/>
      <c r="NGJ5" s="299"/>
      <c r="NGK5" s="299"/>
      <c r="NGL5" s="299"/>
      <c r="NGM5" s="299"/>
      <c r="NGN5" s="299"/>
      <c r="NGO5" s="299"/>
      <c r="NGP5" s="299"/>
      <c r="NGQ5" s="299"/>
      <c r="NGR5" s="299"/>
      <c r="NGS5" s="299"/>
      <c r="NGT5" s="299"/>
      <c r="NGU5" s="299"/>
      <c r="NGV5" s="299"/>
      <c r="NGW5" s="299"/>
      <c r="NGX5" s="299"/>
      <c r="NGY5" s="299"/>
      <c r="NGZ5" s="299"/>
      <c r="NHA5" s="299"/>
      <c r="NHB5" s="299"/>
      <c r="NHC5" s="299"/>
      <c r="NHD5" s="299"/>
      <c r="NHE5" s="299"/>
      <c r="NHF5" s="299"/>
      <c r="NHG5" s="299"/>
      <c r="NHH5" s="299"/>
      <c r="NHI5" s="299"/>
      <c r="NHJ5" s="299"/>
      <c r="NHK5" s="299"/>
      <c r="NHL5" s="299"/>
      <c r="NHM5" s="299"/>
      <c r="NHN5" s="299"/>
      <c r="NHO5" s="299"/>
      <c r="NHP5" s="299"/>
      <c r="NHQ5" s="299"/>
      <c r="NHR5" s="299"/>
      <c r="NHS5" s="299"/>
      <c r="NHT5" s="299"/>
      <c r="NHU5" s="299"/>
      <c r="NHV5" s="299"/>
      <c r="NHW5" s="299"/>
      <c r="NHX5" s="299"/>
      <c r="NHY5" s="299"/>
      <c r="NHZ5" s="299"/>
      <c r="NIA5" s="299"/>
      <c r="NIB5" s="299"/>
      <c r="NIC5" s="299"/>
      <c r="NID5" s="299"/>
      <c r="NIE5" s="299"/>
      <c r="NIF5" s="299"/>
      <c r="NIG5" s="299"/>
      <c r="NIH5" s="299"/>
      <c r="NII5" s="299"/>
      <c r="NIJ5" s="299"/>
      <c r="NIK5" s="299"/>
      <c r="NIL5" s="299"/>
      <c r="NIM5" s="299"/>
      <c r="NIN5" s="299"/>
      <c r="NIO5" s="299"/>
      <c r="NIP5" s="299"/>
      <c r="NIQ5" s="299"/>
      <c r="NIR5" s="299"/>
      <c r="NIS5" s="299"/>
      <c r="NIT5" s="299"/>
      <c r="NIU5" s="299"/>
      <c r="NIV5" s="299"/>
      <c r="NIW5" s="299"/>
      <c r="NIX5" s="299"/>
      <c r="NIY5" s="299"/>
      <c r="NIZ5" s="299"/>
      <c r="NJA5" s="299"/>
      <c r="NJB5" s="299"/>
      <c r="NJC5" s="299"/>
      <c r="NJD5" s="299"/>
      <c r="NJE5" s="299"/>
      <c r="NJF5" s="299"/>
      <c r="NJG5" s="299"/>
      <c r="NJH5" s="299"/>
      <c r="NJI5" s="299"/>
      <c r="NJJ5" s="299"/>
      <c r="NJK5" s="299"/>
      <c r="NJL5" s="299"/>
      <c r="NJM5" s="299"/>
      <c r="NJN5" s="299"/>
      <c r="NJO5" s="299"/>
      <c r="NJP5" s="299"/>
      <c r="NJQ5" s="299"/>
      <c r="NJR5" s="299"/>
      <c r="NJS5" s="299"/>
      <c r="NJT5" s="299"/>
      <c r="NJU5" s="299"/>
      <c r="NJV5" s="299"/>
      <c r="NJW5" s="299"/>
      <c r="NJX5" s="299"/>
      <c r="NJY5" s="299"/>
      <c r="NJZ5" s="299"/>
      <c r="NKA5" s="299"/>
      <c r="NKB5" s="299"/>
      <c r="NKC5" s="299"/>
      <c r="NKD5" s="299"/>
      <c r="NKE5" s="299"/>
      <c r="NKF5" s="299"/>
      <c r="NKG5" s="299"/>
      <c r="NKH5" s="299"/>
      <c r="NKI5" s="299"/>
      <c r="NKJ5" s="299"/>
      <c r="NKK5" s="299"/>
      <c r="NKL5" s="299"/>
      <c r="NKM5" s="299"/>
      <c r="NKN5" s="299"/>
      <c r="NKO5" s="299"/>
      <c r="NKP5" s="299"/>
      <c r="NKQ5" s="299"/>
      <c r="NKR5" s="299"/>
      <c r="NKS5" s="299"/>
      <c r="NKT5" s="299"/>
      <c r="NKU5" s="299"/>
      <c r="NKV5" s="299"/>
      <c r="NKW5" s="299"/>
      <c r="NKX5" s="299"/>
      <c r="NKY5" s="299"/>
      <c r="NKZ5" s="299"/>
      <c r="NLA5" s="299"/>
      <c r="NLB5" s="299"/>
      <c r="NLC5" s="299"/>
      <c r="NLD5" s="299"/>
      <c r="NLE5" s="299"/>
      <c r="NLF5" s="299"/>
      <c r="NLG5" s="299"/>
      <c r="NLH5" s="299"/>
      <c r="NLI5" s="299"/>
      <c r="NLJ5" s="299"/>
      <c r="NLK5" s="299"/>
      <c r="NLL5" s="299"/>
      <c r="NLM5" s="299"/>
      <c r="NLN5" s="299"/>
      <c r="NLO5" s="299"/>
      <c r="NLP5" s="299"/>
      <c r="NLQ5" s="299"/>
      <c r="NLR5" s="299"/>
      <c r="NLS5" s="299"/>
      <c r="NLT5" s="299"/>
      <c r="NLU5" s="299"/>
      <c r="NLV5" s="299"/>
      <c r="NLW5" s="299"/>
      <c r="NLX5" s="299"/>
      <c r="NLY5" s="299"/>
      <c r="NLZ5" s="299"/>
      <c r="NMA5" s="299"/>
      <c r="NMB5" s="299"/>
      <c r="NMC5" s="299"/>
      <c r="NMD5" s="299"/>
      <c r="NME5" s="299"/>
      <c r="NMF5" s="299"/>
      <c r="NMG5" s="299"/>
      <c r="NMH5" s="299"/>
      <c r="NMI5" s="299"/>
      <c r="NMJ5" s="299"/>
      <c r="NMK5" s="299"/>
      <c r="NML5" s="299"/>
      <c r="NMM5" s="299"/>
      <c r="NMN5" s="299"/>
      <c r="NMO5" s="299"/>
      <c r="NMP5" s="299"/>
      <c r="NMQ5" s="299"/>
      <c r="NMR5" s="299"/>
      <c r="NMS5" s="299"/>
      <c r="NMT5" s="299"/>
      <c r="NMU5" s="299"/>
      <c r="NMV5" s="299"/>
      <c r="NMW5" s="299"/>
      <c r="NMX5" s="299"/>
      <c r="NMY5" s="299"/>
      <c r="NMZ5" s="299"/>
      <c r="NNA5" s="299"/>
      <c r="NNB5" s="299"/>
      <c r="NNC5" s="299"/>
      <c r="NND5" s="299"/>
      <c r="NNE5" s="299"/>
      <c r="NNF5" s="299"/>
      <c r="NNG5" s="299"/>
      <c r="NNH5" s="299"/>
      <c r="NNI5" s="299"/>
      <c r="NNJ5" s="299"/>
      <c r="NNK5" s="299"/>
      <c r="NNL5" s="299"/>
      <c r="NNM5" s="299"/>
      <c r="NNN5" s="299"/>
      <c r="NNO5" s="299"/>
      <c r="NNP5" s="299"/>
      <c r="NNQ5" s="299"/>
      <c r="NNR5" s="299"/>
      <c r="NNS5" s="299"/>
      <c r="NNT5" s="299"/>
      <c r="NNU5" s="299"/>
      <c r="NNV5" s="299"/>
      <c r="NNW5" s="299"/>
      <c r="NNX5" s="299"/>
      <c r="NNY5" s="299"/>
      <c r="NNZ5" s="299"/>
      <c r="NOA5" s="299"/>
      <c r="NOB5" s="299"/>
      <c r="NOC5" s="299"/>
      <c r="NOD5" s="299"/>
      <c r="NOE5" s="299"/>
      <c r="NOF5" s="299"/>
      <c r="NOG5" s="299"/>
      <c r="NOH5" s="299"/>
      <c r="NOI5" s="299"/>
      <c r="NOJ5" s="299"/>
      <c r="NOK5" s="299"/>
      <c r="NOL5" s="299"/>
      <c r="NOM5" s="299"/>
      <c r="NON5" s="299"/>
      <c r="NOO5" s="299"/>
      <c r="NOP5" s="299"/>
      <c r="NOQ5" s="299"/>
      <c r="NOR5" s="299"/>
      <c r="NOS5" s="299"/>
      <c r="NOT5" s="299"/>
      <c r="NOU5" s="299"/>
      <c r="NOV5" s="299"/>
      <c r="NOW5" s="299"/>
      <c r="NOX5" s="299"/>
      <c r="NOY5" s="299"/>
      <c r="NOZ5" s="299"/>
      <c r="NPA5" s="299"/>
      <c r="NPB5" s="299"/>
      <c r="NPC5" s="299"/>
      <c r="NPD5" s="299"/>
      <c r="NPE5" s="299"/>
      <c r="NPF5" s="299"/>
      <c r="NPG5" s="299"/>
      <c r="NPH5" s="299"/>
      <c r="NPI5" s="299"/>
      <c r="NPJ5" s="299"/>
      <c r="NPK5" s="299"/>
      <c r="NPL5" s="299"/>
      <c r="NPM5" s="299"/>
      <c r="NPN5" s="299"/>
      <c r="NPO5" s="299"/>
      <c r="NPP5" s="299"/>
      <c r="NPQ5" s="299"/>
      <c r="NPR5" s="299"/>
      <c r="NPS5" s="299"/>
      <c r="NPT5" s="299"/>
      <c r="NPU5" s="299"/>
      <c r="NPV5" s="299"/>
      <c r="NPW5" s="299"/>
      <c r="NPX5" s="299"/>
      <c r="NPY5" s="299"/>
      <c r="NPZ5" s="299"/>
      <c r="NQA5" s="299"/>
      <c r="NQB5" s="299"/>
      <c r="NQC5" s="299"/>
      <c r="NQD5" s="299"/>
      <c r="NQE5" s="299"/>
      <c r="NQF5" s="299"/>
      <c r="NQG5" s="299"/>
      <c r="NQH5" s="299"/>
      <c r="NQI5" s="299"/>
      <c r="NQJ5" s="299"/>
      <c r="NQK5" s="299"/>
      <c r="NQL5" s="299"/>
      <c r="NQM5" s="299"/>
      <c r="NQN5" s="299"/>
      <c r="NQO5" s="299"/>
      <c r="NQP5" s="299"/>
      <c r="NQQ5" s="299"/>
      <c r="NQR5" s="299"/>
      <c r="NQS5" s="299"/>
      <c r="NQT5" s="299"/>
      <c r="NQU5" s="299"/>
      <c r="NQV5" s="299"/>
      <c r="NQW5" s="299"/>
      <c r="NQX5" s="299"/>
      <c r="NQY5" s="299"/>
      <c r="NQZ5" s="299"/>
      <c r="NRA5" s="299"/>
      <c r="NRB5" s="299"/>
      <c r="NRC5" s="299"/>
      <c r="NRD5" s="299"/>
      <c r="NRE5" s="299"/>
      <c r="NRF5" s="299"/>
      <c r="NRG5" s="299"/>
      <c r="NRH5" s="299"/>
      <c r="NRI5" s="299"/>
      <c r="NRJ5" s="299"/>
      <c r="NRK5" s="299"/>
      <c r="NRL5" s="299"/>
      <c r="NRM5" s="299"/>
      <c r="NRN5" s="299"/>
      <c r="NRO5" s="299"/>
      <c r="NRP5" s="299"/>
      <c r="NRQ5" s="299"/>
      <c r="NRR5" s="299"/>
      <c r="NRS5" s="299"/>
      <c r="NRT5" s="299"/>
      <c r="NRU5" s="299"/>
      <c r="NRV5" s="299"/>
      <c r="NRW5" s="299"/>
      <c r="NRX5" s="299"/>
      <c r="NRY5" s="299"/>
      <c r="NRZ5" s="299"/>
      <c r="NSA5" s="299"/>
      <c r="NSB5" s="299"/>
      <c r="NSC5" s="299"/>
      <c r="NSD5" s="299"/>
      <c r="NSE5" s="299"/>
      <c r="NSF5" s="299"/>
      <c r="NSG5" s="299"/>
      <c r="NSH5" s="299"/>
      <c r="NSI5" s="299"/>
      <c r="NSJ5" s="299"/>
      <c r="NSK5" s="299"/>
      <c r="NSL5" s="299"/>
      <c r="NSM5" s="299"/>
      <c r="NSN5" s="299"/>
      <c r="NSO5" s="299"/>
      <c r="NSP5" s="299"/>
      <c r="NSQ5" s="299"/>
      <c r="NSR5" s="299"/>
      <c r="NSS5" s="299"/>
      <c r="NST5" s="299"/>
      <c r="NSU5" s="299"/>
      <c r="NSV5" s="299"/>
      <c r="NSW5" s="299"/>
      <c r="NSX5" s="299"/>
      <c r="NSY5" s="299"/>
      <c r="NSZ5" s="299"/>
      <c r="NTA5" s="299"/>
      <c r="NTB5" s="299"/>
      <c r="NTC5" s="299"/>
      <c r="NTD5" s="299"/>
      <c r="NTE5" s="299"/>
      <c r="NTF5" s="299"/>
      <c r="NTG5" s="299"/>
      <c r="NTH5" s="299"/>
      <c r="NTI5" s="299"/>
      <c r="NTJ5" s="299"/>
      <c r="NTK5" s="299"/>
      <c r="NTL5" s="299"/>
      <c r="NTM5" s="299"/>
      <c r="NTN5" s="299"/>
      <c r="NTO5" s="299"/>
      <c r="NTP5" s="299"/>
      <c r="NTQ5" s="299"/>
      <c r="NTR5" s="299"/>
      <c r="NTS5" s="299"/>
      <c r="NTT5" s="299"/>
      <c r="NTU5" s="299"/>
      <c r="NTV5" s="299"/>
      <c r="NTW5" s="299"/>
      <c r="NTX5" s="299"/>
      <c r="NTY5" s="299"/>
      <c r="NTZ5" s="299"/>
      <c r="NUA5" s="299"/>
      <c r="NUB5" s="299"/>
      <c r="NUC5" s="299"/>
      <c r="NUD5" s="299"/>
      <c r="NUE5" s="299"/>
      <c r="NUF5" s="299"/>
      <c r="NUG5" s="299"/>
      <c r="NUH5" s="299"/>
      <c r="NUI5" s="299"/>
      <c r="NUJ5" s="299"/>
      <c r="NUK5" s="299"/>
      <c r="NUL5" s="299"/>
      <c r="NUM5" s="299"/>
      <c r="NUN5" s="299"/>
      <c r="NUO5" s="299"/>
      <c r="NUP5" s="299"/>
      <c r="NUQ5" s="299"/>
      <c r="NUR5" s="299"/>
      <c r="NUS5" s="299"/>
      <c r="NUT5" s="299"/>
      <c r="NUU5" s="299"/>
      <c r="NUV5" s="299"/>
      <c r="NUW5" s="299"/>
      <c r="NUX5" s="299"/>
      <c r="NUY5" s="299"/>
      <c r="NUZ5" s="299"/>
      <c r="NVA5" s="299"/>
      <c r="NVB5" s="299"/>
      <c r="NVC5" s="299"/>
      <c r="NVD5" s="299"/>
      <c r="NVE5" s="299"/>
      <c r="NVF5" s="299"/>
      <c r="NVG5" s="299"/>
      <c r="NVH5" s="299"/>
      <c r="NVI5" s="299"/>
      <c r="NVJ5" s="299"/>
      <c r="NVK5" s="299"/>
      <c r="NVL5" s="299"/>
      <c r="NVM5" s="299"/>
      <c r="NVN5" s="299"/>
      <c r="NVO5" s="299"/>
      <c r="NVP5" s="299"/>
      <c r="NVQ5" s="299"/>
      <c r="NVR5" s="299"/>
      <c r="NVS5" s="299"/>
      <c r="NVT5" s="299"/>
      <c r="NVU5" s="299"/>
      <c r="NVV5" s="299"/>
      <c r="NVW5" s="299"/>
      <c r="NVX5" s="299"/>
      <c r="NVY5" s="299"/>
      <c r="NVZ5" s="299"/>
      <c r="NWA5" s="299"/>
      <c r="NWB5" s="299"/>
      <c r="NWC5" s="299"/>
      <c r="NWD5" s="299"/>
      <c r="NWE5" s="299"/>
      <c r="NWF5" s="299"/>
      <c r="NWG5" s="299"/>
      <c r="NWH5" s="299"/>
      <c r="NWI5" s="299"/>
      <c r="NWJ5" s="299"/>
      <c r="NWK5" s="299"/>
      <c r="NWL5" s="299"/>
      <c r="NWM5" s="299"/>
      <c r="NWN5" s="299"/>
      <c r="NWO5" s="299"/>
      <c r="NWP5" s="299"/>
      <c r="NWQ5" s="299"/>
      <c r="NWR5" s="299"/>
      <c r="NWS5" s="299"/>
      <c r="NWT5" s="299"/>
      <c r="NWU5" s="299"/>
      <c r="NWV5" s="299"/>
      <c r="NWW5" s="299"/>
      <c r="NWX5" s="299"/>
      <c r="NWY5" s="299"/>
      <c r="NWZ5" s="299"/>
      <c r="NXA5" s="299"/>
      <c r="NXB5" s="299"/>
      <c r="NXC5" s="299"/>
      <c r="NXD5" s="299"/>
      <c r="NXE5" s="299"/>
      <c r="NXF5" s="299"/>
      <c r="NXG5" s="299"/>
      <c r="NXH5" s="299"/>
      <c r="NXI5" s="299"/>
      <c r="NXJ5" s="299"/>
      <c r="NXK5" s="299"/>
      <c r="NXL5" s="299"/>
      <c r="NXM5" s="299"/>
      <c r="NXN5" s="299"/>
      <c r="NXO5" s="299"/>
      <c r="NXP5" s="299"/>
      <c r="NXQ5" s="299"/>
      <c r="NXR5" s="299"/>
      <c r="NXS5" s="299"/>
      <c r="NXT5" s="299"/>
      <c r="NXU5" s="299"/>
      <c r="NXV5" s="299"/>
      <c r="NXW5" s="299"/>
      <c r="NXX5" s="299"/>
      <c r="NXY5" s="299"/>
      <c r="NXZ5" s="299"/>
      <c r="NYA5" s="299"/>
      <c r="NYB5" s="299"/>
      <c r="NYC5" s="299"/>
      <c r="NYD5" s="299"/>
      <c r="NYE5" s="299"/>
      <c r="NYF5" s="299"/>
      <c r="NYG5" s="299"/>
      <c r="NYH5" s="299"/>
      <c r="NYI5" s="299"/>
      <c r="NYJ5" s="299"/>
      <c r="NYK5" s="299"/>
      <c r="NYL5" s="299"/>
      <c r="NYM5" s="299"/>
      <c r="NYN5" s="299"/>
      <c r="NYO5" s="299"/>
      <c r="NYP5" s="299"/>
      <c r="NYQ5" s="299"/>
      <c r="NYR5" s="299"/>
      <c r="NYS5" s="299"/>
      <c r="NYT5" s="299"/>
      <c r="NYU5" s="299"/>
      <c r="NYV5" s="299"/>
      <c r="NYW5" s="299"/>
      <c r="NYX5" s="299"/>
      <c r="NYY5" s="299"/>
      <c r="NYZ5" s="299"/>
      <c r="NZA5" s="299"/>
      <c r="NZB5" s="299"/>
      <c r="NZC5" s="299"/>
      <c r="NZD5" s="299"/>
      <c r="NZE5" s="299"/>
      <c r="NZF5" s="299"/>
      <c r="NZG5" s="299"/>
      <c r="NZH5" s="299"/>
      <c r="NZI5" s="299"/>
      <c r="NZJ5" s="299"/>
      <c r="NZK5" s="299"/>
      <c r="NZL5" s="299"/>
      <c r="NZM5" s="299"/>
      <c r="NZN5" s="299"/>
      <c r="NZO5" s="299"/>
      <c r="NZP5" s="299"/>
      <c r="NZQ5" s="299"/>
      <c r="NZR5" s="299"/>
      <c r="NZS5" s="299"/>
      <c r="NZT5" s="299"/>
      <c r="NZU5" s="299"/>
      <c r="NZV5" s="299"/>
      <c r="NZW5" s="299"/>
      <c r="NZX5" s="299"/>
      <c r="NZY5" s="299"/>
      <c r="NZZ5" s="299"/>
      <c r="OAA5" s="299"/>
      <c r="OAB5" s="299"/>
      <c r="OAC5" s="299"/>
      <c r="OAD5" s="299"/>
      <c r="OAE5" s="299"/>
      <c r="OAF5" s="299"/>
      <c r="OAG5" s="299"/>
      <c r="OAH5" s="299"/>
      <c r="OAI5" s="299"/>
      <c r="OAJ5" s="299"/>
      <c r="OAK5" s="299"/>
      <c r="OAL5" s="299"/>
      <c r="OAM5" s="299"/>
      <c r="OAN5" s="299"/>
      <c r="OAO5" s="299"/>
      <c r="OAP5" s="299"/>
      <c r="OAQ5" s="299"/>
      <c r="OAR5" s="299"/>
      <c r="OAS5" s="299"/>
      <c r="OAT5" s="299"/>
      <c r="OAU5" s="299"/>
      <c r="OAV5" s="299"/>
      <c r="OAW5" s="299"/>
      <c r="OAX5" s="299"/>
      <c r="OAY5" s="299"/>
      <c r="OAZ5" s="299"/>
      <c r="OBA5" s="299"/>
      <c r="OBB5" s="299"/>
      <c r="OBC5" s="299"/>
      <c r="OBD5" s="299"/>
      <c r="OBE5" s="299"/>
      <c r="OBF5" s="299"/>
      <c r="OBG5" s="299"/>
      <c r="OBH5" s="299"/>
      <c r="OBI5" s="299"/>
      <c r="OBJ5" s="299"/>
      <c r="OBK5" s="299"/>
      <c r="OBL5" s="299"/>
      <c r="OBM5" s="299"/>
      <c r="OBN5" s="299"/>
      <c r="OBO5" s="299"/>
      <c r="OBP5" s="299"/>
      <c r="OBQ5" s="299"/>
      <c r="OBR5" s="299"/>
      <c r="OBS5" s="299"/>
      <c r="OBT5" s="299"/>
      <c r="OBU5" s="299"/>
      <c r="OBV5" s="299"/>
      <c r="OBW5" s="299"/>
      <c r="OBX5" s="299"/>
      <c r="OBY5" s="299"/>
      <c r="OBZ5" s="299"/>
      <c r="OCA5" s="299"/>
      <c r="OCB5" s="299"/>
      <c r="OCC5" s="299"/>
      <c r="OCD5" s="299"/>
      <c r="OCE5" s="299"/>
      <c r="OCF5" s="299"/>
      <c r="OCG5" s="299"/>
      <c r="OCH5" s="299"/>
      <c r="OCI5" s="299"/>
      <c r="OCJ5" s="299"/>
      <c r="OCK5" s="299"/>
      <c r="OCL5" s="299"/>
      <c r="OCM5" s="299"/>
      <c r="OCN5" s="299"/>
      <c r="OCO5" s="299"/>
      <c r="OCP5" s="299"/>
      <c r="OCQ5" s="299"/>
      <c r="OCR5" s="299"/>
      <c r="OCS5" s="299"/>
      <c r="OCT5" s="299"/>
      <c r="OCU5" s="299"/>
      <c r="OCV5" s="299"/>
      <c r="OCW5" s="299"/>
      <c r="OCX5" s="299"/>
      <c r="OCY5" s="299"/>
      <c r="OCZ5" s="299"/>
      <c r="ODA5" s="299"/>
      <c r="ODB5" s="299"/>
      <c r="ODC5" s="299"/>
      <c r="ODD5" s="299"/>
      <c r="ODE5" s="299"/>
      <c r="ODF5" s="299"/>
      <c r="ODG5" s="299"/>
      <c r="ODH5" s="299"/>
      <c r="ODI5" s="299"/>
      <c r="ODJ5" s="299"/>
      <c r="ODK5" s="299"/>
      <c r="ODL5" s="299"/>
      <c r="ODM5" s="299"/>
      <c r="ODN5" s="299"/>
      <c r="ODO5" s="299"/>
      <c r="ODP5" s="299"/>
      <c r="ODQ5" s="299"/>
      <c r="ODR5" s="299"/>
      <c r="ODS5" s="299"/>
      <c r="ODT5" s="299"/>
      <c r="ODU5" s="299"/>
      <c r="ODV5" s="299"/>
      <c r="ODW5" s="299"/>
      <c r="ODX5" s="299"/>
      <c r="ODY5" s="299"/>
      <c r="ODZ5" s="299"/>
      <c r="OEA5" s="299"/>
      <c r="OEB5" s="299"/>
      <c r="OEC5" s="299"/>
      <c r="OED5" s="299"/>
      <c r="OEE5" s="299"/>
      <c r="OEF5" s="299"/>
      <c r="OEG5" s="299"/>
      <c r="OEH5" s="299"/>
      <c r="OEI5" s="299"/>
      <c r="OEJ5" s="299"/>
      <c r="OEK5" s="299"/>
      <c r="OEL5" s="299"/>
      <c r="OEM5" s="299"/>
      <c r="OEN5" s="299"/>
      <c r="OEO5" s="299"/>
      <c r="OEP5" s="299"/>
      <c r="OEQ5" s="299"/>
      <c r="OER5" s="299"/>
      <c r="OES5" s="299"/>
      <c r="OET5" s="299"/>
      <c r="OEU5" s="299"/>
      <c r="OEV5" s="299"/>
      <c r="OEW5" s="299"/>
      <c r="OEX5" s="299"/>
      <c r="OEY5" s="299"/>
      <c r="OEZ5" s="299"/>
      <c r="OFA5" s="299"/>
      <c r="OFB5" s="299"/>
      <c r="OFC5" s="299"/>
      <c r="OFD5" s="299"/>
      <c r="OFE5" s="299"/>
      <c r="OFF5" s="299"/>
      <c r="OFG5" s="299"/>
      <c r="OFH5" s="299"/>
      <c r="OFI5" s="299"/>
      <c r="OFJ5" s="299"/>
      <c r="OFK5" s="299"/>
      <c r="OFL5" s="299"/>
      <c r="OFM5" s="299"/>
      <c r="OFN5" s="299"/>
      <c r="OFO5" s="299"/>
      <c r="OFP5" s="299"/>
      <c r="OFQ5" s="299"/>
      <c r="OFR5" s="299"/>
      <c r="OFS5" s="299"/>
      <c r="OFT5" s="299"/>
      <c r="OFU5" s="299"/>
      <c r="OFV5" s="299"/>
      <c r="OFW5" s="299"/>
      <c r="OFX5" s="299"/>
      <c r="OFY5" s="299"/>
      <c r="OFZ5" s="299"/>
      <c r="OGA5" s="299"/>
      <c r="OGB5" s="299"/>
      <c r="OGC5" s="299"/>
      <c r="OGD5" s="299"/>
      <c r="OGE5" s="299"/>
      <c r="OGF5" s="299"/>
      <c r="OGG5" s="299"/>
      <c r="OGH5" s="299"/>
      <c r="OGI5" s="299"/>
      <c r="OGJ5" s="299"/>
      <c r="OGK5" s="299"/>
      <c r="OGL5" s="299"/>
      <c r="OGM5" s="299"/>
      <c r="OGN5" s="299"/>
      <c r="OGO5" s="299"/>
      <c r="OGP5" s="299"/>
      <c r="OGQ5" s="299"/>
      <c r="OGR5" s="299"/>
      <c r="OGS5" s="299"/>
      <c r="OGT5" s="299"/>
      <c r="OGU5" s="299"/>
      <c r="OGV5" s="299"/>
      <c r="OGW5" s="299"/>
      <c r="OGX5" s="299"/>
      <c r="OGY5" s="299"/>
      <c r="OGZ5" s="299"/>
      <c r="OHA5" s="299"/>
      <c r="OHB5" s="299"/>
      <c r="OHC5" s="299"/>
      <c r="OHD5" s="299"/>
      <c r="OHE5" s="299"/>
      <c r="OHF5" s="299"/>
      <c r="OHG5" s="299"/>
      <c r="OHH5" s="299"/>
      <c r="OHI5" s="299"/>
      <c r="OHJ5" s="299"/>
      <c r="OHK5" s="299"/>
      <c r="OHL5" s="299"/>
      <c r="OHM5" s="299"/>
      <c r="OHN5" s="299"/>
      <c r="OHO5" s="299"/>
      <c r="OHP5" s="299"/>
      <c r="OHQ5" s="299"/>
      <c r="OHR5" s="299"/>
      <c r="OHS5" s="299"/>
      <c r="OHT5" s="299"/>
      <c r="OHU5" s="299"/>
      <c r="OHV5" s="299"/>
      <c r="OHW5" s="299"/>
      <c r="OHX5" s="299"/>
      <c r="OHY5" s="299"/>
      <c r="OHZ5" s="299"/>
      <c r="OIA5" s="299"/>
      <c r="OIB5" s="299"/>
      <c r="OIC5" s="299"/>
      <c r="OID5" s="299"/>
      <c r="OIE5" s="299"/>
      <c r="OIF5" s="299"/>
      <c r="OIG5" s="299"/>
      <c r="OIH5" s="299"/>
      <c r="OII5" s="299"/>
      <c r="OIJ5" s="299"/>
      <c r="OIK5" s="299"/>
      <c r="OIL5" s="299"/>
      <c r="OIM5" s="299"/>
      <c r="OIN5" s="299"/>
      <c r="OIO5" s="299"/>
      <c r="OIP5" s="299"/>
      <c r="OIQ5" s="299"/>
      <c r="OIR5" s="299"/>
      <c r="OIS5" s="299"/>
      <c r="OIT5" s="299"/>
      <c r="OIU5" s="299"/>
      <c r="OIV5" s="299"/>
      <c r="OIW5" s="299"/>
      <c r="OIX5" s="299"/>
      <c r="OIY5" s="299"/>
      <c r="OIZ5" s="299"/>
      <c r="OJA5" s="299"/>
      <c r="OJB5" s="299"/>
      <c r="OJC5" s="299"/>
      <c r="OJD5" s="299"/>
      <c r="OJE5" s="299"/>
      <c r="OJF5" s="299"/>
      <c r="OJG5" s="299"/>
      <c r="OJH5" s="299"/>
      <c r="OJI5" s="299"/>
      <c r="OJJ5" s="299"/>
      <c r="OJK5" s="299"/>
      <c r="OJL5" s="299"/>
      <c r="OJM5" s="299"/>
      <c r="OJN5" s="299"/>
      <c r="OJO5" s="299"/>
      <c r="OJP5" s="299"/>
      <c r="OJQ5" s="299"/>
      <c r="OJR5" s="299"/>
      <c r="OJS5" s="299"/>
      <c r="OJT5" s="299"/>
      <c r="OJU5" s="299"/>
      <c r="OJV5" s="299"/>
      <c r="OJW5" s="299"/>
      <c r="OJX5" s="299"/>
      <c r="OJY5" s="299"/>
      <c r="OJZ5" s="299"/>
      <c r="OKA5" s="299"/>
      <c r="OKB5" s="299"/>
      <c r="OKC5" s="299"/>
      <c r="OKD5" s="299"/>
      <c r="OKE5" s="299"/>
      <c r="OKF5" s="299"/>
      <c r="OKG5" s="299"/>
      <c r="OKH5" s="299"/>
      <c r="OKI5" s="299"/>
      <c r="OKJ5" s="299"/>
      <c r="OKK5" s="299"/>
      <c r="OKL5" s="299"/>
      <c r="OKM5" s="299"/>
      <c r="OKN5" s="299"/>
      <c r="OKO5" s="299"/>
      <c r="OKP5" s="299"/>
      <c r="OKQ5" s="299"/>
      <c r="OKR5" s="299"/>
      <c r="OKS5" s="299"/>
      <c r="OKT5" s="299"/>
      <c r="OKU5" s="299"/>
      <c r="OKV5" s="299"/>
      <c r="OKW5" s="299"/>
      <c r="OKX5" s="299"/>
      <c r="OKY5" s="299"/>
      <c r="OKZ5" s="299"/>
      <c r="OLA5" s="299"/>
      <c r="OLB5" s="299"/>
      <c r="OLC5" s="299"/>
      <c r="OLD5" s="299"/>
      <c r="OLE5" s="299"/>
      <c r="OLF5" s="299"/>
      <c r="OLG5" s="299"/>
      <c r="OLH5" s="299"/>
      <c r="OLI5" s="299"/>
      <c r="OLJ5" s="299"/>
      <c r="OLK5" s="299"/>
      <c r="OLL5" s="299"/>
      <c r="OLM5" s="299"/>
      <c r="OLN5" s="299"/>
      <c r="OLO5" s="299"/>
      <c r="OLP5" s="299"/>
      <c r="OLQ5" s="299"/>
      <c r="OLR5" s="299"/>
      <c r="OLS5" s="299"/>
      <c r="OLT5" s="299"/>
      <c r="OLU5" s="299"/>
      <c r="OLV5" s="299"/>
      <c r="OLW5" s="299"/>
      <c r="OLX5" s="299"/>
      <c r="OLY5" s="299"/>
      <c r="OLZ5" s="299"/>
      <c r="OMA5" s="299"/>
      <c r="OMB5" s="299"/>
      <c r="OMC5" s="299"/>
      <c r="OMD5" s="299"/>
      <c r="OME5" s="299"/>
      <c r="OMF5" s="299"/>
      <c r="OMG5" s="299"/>
      <c r="OMH5" s="299"/>
      <c r="OMI5" s="299"/>
      <c r="OMJ5" s="299"/>
      <c r="OMK5" s="299"/>
      <c r="OML5" s="299"/>
      <c r="OMM5" s="299"/>
      <c r="OMN5" s="299"/>
      <c r="OMO5" s="299"/>
      <c r="OMP5" s="299"/>
      <c r="OMQ5" s="299"/>
      <c r="OMR5" s="299"/>
      <c r="OMS5" s="299"/>
      <c r="OMT5" s="299"/>
      <c r="OMU5" s="299"/>
      <c r="OMV5" s="299"/>
      <c r="OMW5" s="299"/>
      <c r="OMX5" s="299"/>
      <c r="OMY5" s="299"/>
      <c r="OMZ5" s="299"/>
      <c r="ONA5" s="299"/>
      <c r="ONB5" s="299"/>
      <c r="ONC5" s="299"/>
      <c r="OND5" s="299"/>
      <c r="ONE5" s="299"/>
      <c r="ONF5" s="299"/>
      <c r="ONG5" s="299"/>
      <c r="ONH5" s="299"/>
      <c r="ONI5" s="299"/>
      <c r="ONJ5" s="299"/>
      <c r="ONK5" s="299"/>
      <c r="ONL5" s="299"/>
      <c r="ONM5" s="299"/>
      <c r="ONN5" s="299"/>
      <c r="ONO5" s="299"/>
      <c r="ONP5" s="299"/>
      <c r="ONQ5" s="299"/>
      <c r="ONR5" s="299"/>
      <c r="ONS5" s="299"/>
      <c r="ONT5" s="299"/>
      <c r="ONU5" s="299"/>
      <c r="ONV5" s="299"/>
      <c r="ONW5" s="299"/>
      <c r="ONX5" s="299"/>
      <c r="ONY5" s="299"/>
      <c r="ONZ5" s="299"/>
      <c r="OOA5" s="299"/>
      <c r="OOB5" s="299"/>
      <c r="OOC5" s="299"/>
      <c r="OOD5" s="299"/>
      <c r="OOE5" s="299"/>
      <c r="OOF5" s="299"/>
      <c r="OOG5" s="299"/>
      <c r="OOH5" s="299"/>
      <c r="OOI5" s="299"/>
      <c r="OOJ5" s="299"/>
      <c r="OOK5" s="299"/>
      <c r="OOL5" s="299"/>
      <c r="OOM5" s="299"/>
      <c r="OON5" s="299"/>
      <c r="OOO5" s="299"/>
      <c r="OOP5" s="299"/>
      <c r="OOQ5" s="299"/>
      <c r="OOR5" s="299"/>
      <c r="OOS5" s="299"/>
      <c r="OOT5" s="299"/>
      <c r="OOU5" s="299"/>
      <c r="OOV5" s="299"/>
      <c r="OOW5" s="299"/>
      <c r="OOX5" s="299"/>
      <c r="OOY5" s="299"/>
      <c r="OOZ5" s="299"/>
      <c r="OPA5" s="299"/>
      <c r="OPB5" s="299"/>
      <c r="OPC5" s="299"/>
      <c r="OPD5" s="299"/>
      <c r="OPE5" s="299"/>
      <c r="OPF5" s="299"/>
      <c r="OPG5" s="299"/>
      <c r="OPH5" s="299"/>
      <c r="OPI5" s="299"/>
      <c r="OPJ5" s="299"/>
      <c r="OPK5" s="299"/>
      <c r="OPL5" s="299"/>
      <c r="OPM5" s="299"/>
      <c r="OPN5" s="299"/>
      <c r="OPO5" s="299"/>
      <c r="OPP5" s="299"/>
      <c r="OPQ5" s="299"/>
      <c r="OPR5" s="299"/>
      <c r="OPS5" s="299"/>
      <c r="OPT5" s="299"/>
      <c r="OPU5" s="299"/>
      <c r="OPV5" s="299"/>
      <c r="OPW5" s="299"/>
      <c r="OPX5" s="299"/>
      <c r="OPY5" s="299"/>
      <c r="OPZ5" s="299"/>
      <c r="OQA5" s="299"/>
      <c r="OQB5" s="299"/>
      <c r="OQC5" s="299"/>
      <c r="OQD5" s="299"/>
      <c r="OQE5" s="299"/>
      <c r="OQF5" s="299"/>
      <c r="OQG5" s="299"/>
      <c r="OQH5" s="299"/>
      <c r="OQI5" s="299"/>
      <c r="OQJ5" s="299"/>
      <c r="OQK5" s="299"/>
      <c r="OQL5" s="299"/>
      <c r="OQM5" s="299"/>
      <c r="OQN5" s="299"/>
      <c r="OQO5" s="299"/>
      <c r="OQP5" s="299"/>
      <c r="OQQ5" s="299"/>
      <c r="OQR5" s="299"/>
      <c r="OQS5" s="299"/>
      <c r="OQT5" s="299"/>
      <c r="OQU5" s="299"/>
      <c r="OQV5" s="299"/>
      <c r="OQW5" s="299"/>
      <c r="OQX5" s="299"/>
      <c r="OQY5" s="299"/>
      <c r="OQZ5" s="299"/>
      <c r="ORA5" s="299"/>
      <c r="ORB5" s="299"/>
      <c r="ORC5" s="299"/>
      <c r="ORD5" s="299"/>
      <c r="ORE5" s="299"/>
      <c r="ORF5" s="299"/>
      <c r="ORG5" s="299"/>
      <c r="ORH5" s="299"/>
      <c r="ORI5" s="299"/>
      <c r="ORJ5" s="299"/>
      <c r="ORK5" s="299"/>
      <c r="ORL5" s="299"/>
      <c r="ORM5" s="299"/>
      <c r="ORN5" s="299"/>
      <c r="ORO5" s="299"/>
      <c r="ORP5" s="299"/>
      <c r="ORQ5" s="299"/>
      <c r="ORR5" s="299"/>
      <c r="ORS5" s="299"/>
      <c r="ORT5" s="299"/>
      <c r="ORU5" s="299"/>
      <c r="ORV5" s="299"/>
      <c r="ORW5" s="299"/>
      <c r="ORX5" s="299"/>
      <c r="ORY5" s="299"/>
      <c r="ORZ5" s="299"/>
      <c r="OSA5" s="299"/>
      <c r="OSB5" s="299"/>
      <c r="OSC5" s="299"/>
      <c r="OSD5" s="299"/>
      <c r="OSE5" s="299"/>
      <c r="OSF5" s="299"/>
      <c r="OSG5" s="299"/>
      <c r="OSH5" s="299"/>
      <c r="OSI5" s="299"/>
      <c r="OSJ5" s="299"/>
      <c r="OSK5" s="299"/>
      <c r="OSL5" s="299"/>
      <c r="OSM5" s="299"/>
      <c r="OSN5" s="299"/>
      <c r="OSO5" s="299"/>
      <c r="OSP5" s="299"/>
      <c r="OSQ5" s="299"/>
      <c r="OSR5" s="299"/>
      <c r="OSS5" s="299"/>
      <c r="OST5" s="299"/>
      <c r="OSU5" s="299"/>
      <c r="OSV5" s="299"/>
      <c r="OSW5" s="299"/>
      <c r="OSX5" s="299"/>
      <c r="OSY5" s="299"/>
      <c r="OSZ5" s="299"/>
      <c r="OTA5" s="299"/>
      <c r="OTB5" s="299"/>
      <c r="OTC5" s="299"/>
      <c r="OTD5" s="299"/>
      <c r="OTE5" s="299"/>
      <c r="OTF5" s="299"/>
      <c r="OTG5" s="299"/>
      <c r="OTH5" s="299"/>
      <c r="OTI5" s="299"/>
      <c r="OTJ5" s="299"/>
      <c r="OTK5" s="299"/>
      <c r="OTL5" s="299"/>
      <c r="OTM5" s="299"/>
      <c r="OTN5" s="299"/>
      <c r="OTO5" s="299"/>
      <c r="OTP5" s="299"/>
      <c r="OTQ5" s="299"/>
      <c r="OTR5" s="299"/>
      <c r="OTS5" s="299"/>
      <c r="OTT5" s="299"/>
      <c r="OTU5" s="299"/>
      <c r="OTV5" s="299"/>
      <c r="OTW5" s="299"/>
      <c r="OTX5" s="299"/>
      <c r="OTY5" s="299"/>
      <c r="OTZ5" s="299"/>
      <c r="OUA5" s="299"/>
      <c r="OUB5" s="299"/>
      <c r="OUC5" s="299"/>
      <c r="OUD5" s="299"/>
      <c r="OUE5" s="299"/>
      <c r="OUF5" s="299"/>
      <c r="OUG5" s="299"/>
      <c r="OUH5" s="299"/>
      <c r="OUI5" s="299"/>
      <c r="OUJ5" s="299"/>
      <c r="OUK5" s="299"/>
      <c r="OUL5" s="299"/>
      <c r="OUM5" s="299"/>
      <c r="OUN5" s="299"/>
      <c r="OUO5" s="299"/>
      <c r="OUP5" s="299"/>
      <c r="OUQ5" s="299"/>
      <c r="OUR5" s="299"/>
      <c r="OUS5" s="299"/>
      <c r="OUT5" s="299"/>
      <c r="OUU5" s="299"/>
      <c r="OUV5" s="299"/>
      <c r="OUW5" s="299"/>
      <c r="OUX5" s="299"/>
      <c r="OUY5" s="299"/>
      <c r="OUZ5" s="299"/>
      <c r="OVA5" s="299"/>
      <c r="OVB5" s="299"/>
      <c r="OVC5" s="299"/>
      <c r="OVD5" s="299"/>
      <c r="OVE5" s="299"/>
      <c r="OVF5" s="299"/>
      <c r="OVG5" s="299"/>
      <c r="OVH5" s="299"/>
      <c r="OVI5" s="299"/>
      <c r="OVJ5" s="299"/>
      <c r="OVK5" s="299"/>
      <c r="OVL5" s="299"/>
      <c r="OVM5" s="299"/>
      <c r="OVN5" s="299"/>
      <c r="OVO5" s="299"/>
      <c r="OVP5" s="299"/>
      <c r="OVQ5" s="299"/>
      <c r="OVR5" s="299"/>
      <c r="OVS5" s="299"/>
      <c r="OVT5" s="299"/>
      <c r="OVU5" s="299"/>
      <c r="OVV5" s="299"/>
      <c r="OVW5" s="299"/>
      <c r="OVX5" s="299"/>
      <c r="OVY5" s="299"/>
      <c r="OVZ5" s="299"/>
      <c r="OWA5" s="299"/>
      <c r="OWB5" s="299"/>
      <c r="OWC5" s="299"/>
      <c r="OWD5" s="299"/>
      <c r="OWE5" s="299"/>
      <c r="OWF5" s="299"/>
      <c r="OWG5" s="299"/>
      <c r="OWH5" s="299"/>
      <c r="OWI5" s="299"/>
      <c r="OWJ5" s="299"/>
      <c r="OWK5" s="299"/>
      <c r="OWL5" s="299"/>
      <c r="OWM5" s="299"/>
      <c r="OWN5" s="299"/>
      <c r="OWO5" s="299"/>
      <c r="OWP5" s="299"/>
      <c r="OWQ5" s="299"/>
      <c r="OWR5" s="299"/>
      <c r="OWS5" s="299"/>
      <c r="OWT5" s="299"/>
      <c r="OWU5" s="299"/>
      <c r="OWV5" s="299"/>
      <c r="OWW5" s="299"/>
      <c r="OWX5" s="299"/>
      <c r="OWY5" s="299"/>
      <c r="OWZ5" s="299"/>
      <c r="OXA5" s="299"/>
      <c r="OXB5" s="299"/>
      <c r="OXC5" s="299"/>
      <c r="OXD5" s="299"/>
      <c r="OXE5" s="299"/>
      <c r="OXF5" s="299"/>
      <c r="OXG5" s="299"/>
      <c r="OXH5" s="299"/>
      <c r="OXI5" s="299"/>
      <c r="OXJ5" s="299"/>
      <c r="OXK5" s="299"/>
      <c r="OXL5" s="299"/>
      <c r="OXM5" s="299"/>
      <c r="OXN5" s="299"/>
      <c r="OXO5" s="299"/>
      <c r="OXP5" s="299"/>
      <c r="OXQ5" s="299"/>
      <c r="OXR5" s="299"/>
      <c r="OXS5" s="299"/>
      <c r="OXT5" s="299"/>
      <c r="OXU5" s="299"/>
      <c r="OXV5" s="299"/>
      <c r="OXW5" s="299"/>
      <c r="OXX5" s="299"/>
      <c r="OXY5" s="299"/>
      <c r="OXZ5" s="299"/>
      <c r="OYA5" s="299"/>
      <c r="OYB5" s="299"/>
      <c r="OYC5" s="299"/>
      <c r="OYD5" s="299"/>
      <c r="OYE5" s="299"/>
      <c r="OYF5" s="299"/>
      <c r="OYG5" s="299"/>
      <c r="OYH5" s="299"/>
      <c r="OYI5" s="299"/>
      <c r="OYJ5" s="299"/>
      <c r="OYK5" s="299"/>
      <c r="OYL5" s="299"/>
      <c r="OYM5" s="299"/>
      <c r="OYN5" s="299"/>
      <c r="OYO5" s="299"/>
      <c r="OYP5" s="299"/>
      <c r="OYQ5" s="299"/>
      <c r="OYR5" s="299"/>
      <c r="OYS5" s="299"/>
      <c r="OYT5" s="299"/>
      <c r="OYU5" s="299"/>
      <c r="OYV5" s="299"/>
      <c r="OYW5" s="299"/>
      <c r="OYX5" s="299"/>
      <c r="OYY5" s="299"/>
      <c r="OYZ5" s="299"/>
      <c r="OZA5" s="299"/>
      <c r="OZB5" s="299"/>
      <c r="OZC5" s="299"/>
      <c r="OZD5" s="299"/>
      <c r="OZE5" s="299"/>
      <c r="OZF5" s="299"/>
      <c r="OZG5" s="299"/>
      <c r="OZH5" s="299"/>
      <c r="OZI5" s="299"/>
      <c r="OZJ5" s="299"/>
      <c r="OZK5" s="299"/>
      <c r="OZL5" s="299"/>
      <c r="OZM5" s="299"/>
      <c r="OZN5" s="299"/>
      <c r="OZO5" s="299"/>
      <c r="OZP5" s="299"/>
      <c r="OZQ5" s="299"/>
      <c r="OZR5" s="299"/>
      <c r="OZS5" s="299"/>
      <c r="OZT5" s="299"/>
      <c r="OZU5" s="299"/>
      <c r="OZV5" s="299"/>
      <c r="OZW5" s="299"/>
      <c r="OZX5" s="299"/>
      <c r="OZY5" s="299"/>
      <c r="OZZ5" s="299"/>
      <c r="PAA5" s="299"/>
      <c r="PAB5" s="299"/>
      <c r="PAC5" s="299"/>
      <c r="PAD5" s="299"/>
      <c r="PAE5" s="299"/>
      <c r="PAF5" s="299"/>
      <c r="PAG5" s="299"/>
      <c r="PAH5" s="299"/>
      <c r="PAI5" s="299"/>
      <c r="PAJ5" s="299"/>
      <c r="PAK5" s="299"/>
      <c r="PAL5" s="299"/>
      <c r="PAM5" s="299"/>
      <c r="PAN5" s="299"/>
      <c r="PAO5" s="299"/>
      <c r="PAP5" s="299"/>
      <c r="PAQ5" s="299"/>
      <c r="PAR5" s="299"/>
      <c r="PAS5" s="299"/>
      <c r="PAT5" s="299"/>
      <c r="PAU5" s="299"/>
      <c r="PAV5" s="299"/>
      <c r="PAW5" s="299"/>
      <c r="PAX5" s="299"/>
      <c r="PAY5" s="299"/>
      <c r="PAZ5" s="299"/>
      <c r="PBA5" s="299"/>
      <c r="PBB5" s="299"/>
      <c r="PBC5" s="299"/>
      <c r="PBD5" s="299"/>
      <c r="PBE5" s="299"/>
      <c r="PBF5" s="299"/>
      <c r="PBG5" s="299"/>
      <c r="PBH5" s="299"/>
      <c r="PBI5" s="299"/>
      <c r="PBJ5" s="299"/>
      <c r="PBK5" s="299"/>
      <c r="PBL5" s="299"/>
      <c r="PBM5" s="299"/>
      <c r="PBN5" s="299"/>
      <c r="PBO5" s="299"/>
      <c r="PBP5" s="299"/>
      <c r="PBQ5" s="299"/>
      <c r="PBR5" s="299"/>
      <c r="PBS5" s="299"/>
      <c r="PBT5" s="299"/>
      <c r="PBU5" s="299"/>
      <c r="PBV5" s="299"/>
      <c r="PBW5" s="299"/>
      <c r="PBX5" s="299"/>
      <c r="PBY5" s="299"/>
      <c r="PBZ5" s="299"/>
      <c r="PCA5" s="299"/>
      <c r="PCB5" s="299"/>
      <c r="PCC5" s="299"/>
      <c r="PCD5" s="299"/>
      <c r="PCE5" s="299"/>
      <c r="PCF5" s="299"/>
      <c r="PCG5" s="299"/>
      <c r="PCH5" s="299"/>
      <c r="PCI5" s="299"/>
      <c r="PCJ5" s="299"/>
      <c r="PCK5" s="299"/>
      <c r="PCL5" s="299"/>
      <c r="PCM5" s="299"/>
      <c r="PCN5" s="299"/>
      <c r="PCO5" s="299"/>
      <c r="PCP5" s="299"/>
      <c r="PCQ5" s="299"/>
      <c r="PCR5" s="299"/>
      <c r="PCS5" s="299"/>
      <c r="PCT5" s="299"/>
      <c r="PCU5" s="299"/>
      <c r="PCV5" s="299"/>
      <c r="PCW5" s="299"/>
      <c r="PCX5" s="299"/>
      <c r="PCY5" s="299"/>
      <c r="PCZ5" s="299"/>
      <c r="PDA5" s="299"/>
      <c r="PDB5" s="299"/>
      <c r="PDC5" s="299"/>
      <c r="PDD5" s="299"/>
      <c r="PDE5" s="299"/>
      <c r="PDF5" s="299"/>
      <c r="PDG5" s="299"/>
      <c r="PDH5" s="299"/>
      <c r="PDI5" s="299"/>
      <c r="PDJ5" s="299"/>
      <c r="PDK5" s="299"/>
      <c r="PDL5" s="299"/>
      <c r="PDM5" s="299"/>
      <c r="PDN5" s="299"/>
      <c r="PDO5" s="299"/>
      <c r="PDP5" s="299"/>
      <c r="PDQ5" s="299"/>
      <c r="PDR5" s="299"/>
      <c r="PDS5" s="299"/>
      <c r="PDT5" s="299"/>
      <c r="PDU5" s="299"/>
      <c r="PDV5" s="299"/>
      <c r="PDW5" s="299"/>
      <c r="PDX5" s="299"/>
      <c r="PDY5" s="299"/>
      <c r="PDZ5" s="299"/>
      <c r="PEA5" s="299"/>
      <c r="PEB5" s="299"/>
      <c r="PEC5" s="299"/>
      <c r="PED5" s="299"/>
      <c r="PEE5" s="299"/>
      <c r="PEF5" s="299"/>
      <c r="PEG5" s="299"/>
      <c r="PEH5" s="299"/>
      <c r="PEI5" s="299"/>
      <c r="PEJ5" s="299"/>
      <c r="PEK5" s="299"/>
      <c r="PEL5" s="299"/>
      <c r="PEM5" s="299"/>
      <c r="PEN5" s="299"/>
      <c r="PEO5" s="299"/>
      <c r="PEP5" s="299"/>
      <c r="PEQ5" s="299"/>
      <c r="PER5" s="299"/>
      <c r="PES5" s="299"/>
      <c r="PET5" s="299"/>
      <c r="PEU5" s="299"/>
      <c r="PEV5" s="299"/>
      <c r="PEW5" s="299"/>
      <c r="PEX5" s="299"/>
      <c r="PEY5" s="299"/>
      <c r="PEZ5" s="299"/>
      <c r="PFA5" s="299"/>
      <c r="PFB5" s="299"/>
      <c r="PFC5" s="299"/>
      <c r="PFD5" s="299"/>
      <c r="PFE5" s="299"/>
      <c r="PFF5" s="299"/>
      <c r="PFG5" s="299"/>
      <c r="PFH5" s="299"/>
      <c r="PFI5" s="299"/>
      <c r="PFJ5" s="299"/>
      <c r="PFK5" s="299"/>
      <c r="PFL5" s="299"/>
      <c r="PFM5" s="299"/>
      <c r="PFN5" s="299"/>
      <c r="PFO5" s="299"/>
      <c r="PFP5" s="299"/>
      <c r="PFQ5" s="299"/>
      <c r="PFR5" s="299"/>
      <c r="PFS5" s="299"/>
      <c r="PFT5" s="299"/>
      <c r="PFU5" s="299"/>
      <c r="PFV5" s="299"/>
      <c r="PFW5" s="299"/>
      <c r="PFX5" s="299"/>
      <c r="PFY5" s="299"/>
      <c r="PFZ5" s="299"/>
      <c r="PGA5" s="299"/>
      <c r="PGB5" s="299"/>
      <c r="PGC5" s="299"/>
      <c r="PGD5" s="299"/>
      <c r="PGE5" s="299"/>
      <c r="PGF5" s="299"/>
      <c r="PGG5" s="299"/>
      <c r="PGH5" s="299"/>
      <c r="PGI5" s="299"/>
      <c r="PGJ5" s="299"/>
      <c r="PGK5" s="299"/>
      <c r="PGL5" s="299"/>
      <c r="PGM5" s="299"/>
      <c r="PGN5" s="299"/>
      <c r="PGO5" s="299"/>
      <c r="PGP5" s="299"/>
      <c r="PGQ5" s="299"/>
      <c r="PGR5" s="299"/>
      <c r="PGS5" s="299"/>
      <c r="PGT5" s="299"/>
      <c r="PGU5" s="299"/>
      <c r="PGV5" s="299"/>
      <c r="PGW5" s="299"/>
      <c r="PGX5" s="299"/>
      <c r="PGY5" s="299"/>
      <c r="PGZ5" s="299"/>
      <c r="PHA5" s="299"/>
      <c r="PHB5" s="299"/>
      <c r="PHC5" s="299"/>
      <c r="PHD5" s="299"/>
      <c r="PHE5" s="299"/>
      <c r="PHF5" s="299"/>
      <c r="PHG5" s="299"/>
      <c r="PHH5" s="299"/>
      <c r="PHI5" s="299"/>
      <c r="PHJ5" s="299"/>
      <c r="PHK5" s="299"/>
      <c r="PHL5" s="299"/>
      <c r="PHM5" s="299"/>
      <c r="PHN5" s="299"/>
      <c r="PHO5" s="299"/>
      <c r="PHP5" s="299"/>
      <c r="PHQ5" s="299"/>
      <c r="PHR5" s="299"/>
      <c r="PHS5" s="299"/>
      <c r="PHT5" s="299"/>
      <c r="PHU5" s="299"/>
      <c r="PHV5" s="299"/>
      <c r="PHW5" s="299"/>
      <c r="PHX5" s="299"/>
      <c r="PHY5" s="299"/>
      <c r="PHZ5" s="299"/>
      <c r="PIA5" s="299"/>
      <c r="PIB5" s="299"/>
      <c r="PIC5" s="299"/>
      <c r="PID5" s="299"/>
      <c r="PIE5" s="299"/>
      <c r="PIF5" s="299"/>
      <c r="PIG5" s="299"/>
      <c r="PIH5" s="299"/>
      <c r="PII5" s="299"/>
      <c r="PIJ5" s="299"/>
      <c r="PIK5" s="299"/>
      <c r="PIL5" s="299"/>
      <c r="PIM5" s="299"/>
      <c r="PIN5" s="299"/>
      <c r="PIO5" s="299"/>
      <c r="PIP5" s="299"/>
      <c r="PIQ5" s="299"/>
      <c r="PIR5" s="299"/>
      <c r="PIS5" s="299"/>
      <c r="PIT5" s="299"/>
      <c r="PIU5" s="299"/>
      <c r="PIV5" s="299"/>
      <c r="PIW5" s="299"/>
      <c r="PIX5" s="299"/>
      <c r="PIY5" s="299"/>
      <c r="PIZ5" s="299"/>
      <c r="PJA5" s="299"/>
      <c r="PJB5" s="299"/>
      <c r="PJC5" s="299"/>
      <c r="PJD5" s="299"/>
      <c r="PJE5" s="299"/>
      <c r="PJF5" s="299"/>
      <c r="PJG5" s="299"/>
      <c r="PJH5" s="299"/>
      <c r="PJI5" s="299"/>
      <c r="PJJ5" s="299"/>
      <c r="PJK5" s="299"/>
      <c r="PJL5" s="299"/>
      <c r="PJM5" s="299"/>
      <c r="PJN5" s="299"/>
      <c r="PJO5" s="299"/>
      <c r="PJP5" s="299"/>
      <c r="PJQ5" s="299"/>
      <c r="PJR5" s="299"/>
      <c r="PJS5" s="299"/>
      <c r="PJT5" s="299"/>
      <c r="PJU5" s="299"/>
      <c r="PJV5" s="299"/>
      <c r="PJW5" s="299"/>
      <c r="PJX5" s="299"/>
      <c r="PJY5" s="299"/>
      <c r="PJZ5" s="299"/>
      <c r="PKA5" s="299"/>
      <c r="PKB5" s="299"/>
      <c r="PKC5" s="299"/>
      <c r="PKD5" s="299"/>
      <c r="PKE5" s="299"/>
      <c r="PKF5" s="299"/>
      <c r="PKG5" s="299"/>
      <c r="PKH5" s="299"/>
      <c r="PKI5" s="299"/>
      <c r="PKJ5" s="299"/>
      <c r="PKK5" s="299"/>
      <c r="PKL5" s="299"/>
      <c r="PKM5" s="299"/>
      <c r="PKN5" s="299"/>
      <c r="PKO5" s="299"/>
      <c r="PKP5" s="299"/>
      <c r="PKQ5" s="299"/>
      <c r="PKR5" s="299"/>
      <c r="PKS5" s="299"/>
      <c r="PKT5" s="299"/>
      <c r="PKU5" s="299"/>
      <c r="PKV5" s="299"/>
      <c r="PKW5" s="299"/>
      <c r="PKX5" s="299"/>
      <c r="PKY5" s="299"/>
      <c r="PKZ5" s="299"/>
      <c r="PLA5" s="299"/>
      <c r="PLB5" s="299"/>
      <c r="PLC5" s="299"/>
      <c r="PLD5" s="299"/>
      <c r="PLE5" s="299"/>
      <c r="PLF5" s="299"/>
      <c r="PLG5" s="299"/>
      <c r="PLH5" s="299"/>
      <c r="PLI5" s="299"/>
      <c r="PLJ5" s="299"/>
      <c r="PLK5" s="299"/>
      <c r="PLL5" s="299"/>
      <c r="PLM5" s="299"/>
      <c r="PLN5" s="299"/>
      <c r="PLO5" s="299"/>
      <c r="PLP5" s="299"/>
      <c r="PLQ5" s="299"/>
      <c r="PLR5" s="299"/>
      <c r="PLS5" s="299"/>
      <c r="PLT5" s="299"/>
      <c r="PLU5" s="299"/>
      <c r="PLV5" s="299"/>
      <c r="PLW5" s="299"/>
      <c r="PLX5" s="299"/>
      <c r="PLY5" s="299"/>
      <c r="PLZ5" s="299"/>
      <c r="PMA5" s="299"/>
      <c r="PMB5" s="299"/>
      <c r="PMC5" s="299"/>
      <c r="PMD5" s="299"/>
      <c r="PME5" s="299"/>
      <c r="PMF5" s="299"/>
      <c r="PMG5" s="299"/>
      <c r="PMH5" s="299"/>
      <c r="PMI5" s="299"/>
      <c r="PMJ5" s="299"/>
      <c r="PMK5" s="299"/>
      <c r="PML5" s="299"/>
      <c r="PMM5" s="299"/>
      <c r="PMN5" s="299"/>
      <c r="PMO5" s="299"/>
      <c r="PMP5" s="299"/>
      <c r="PMQ5" s="299"/>
      <c r="PMR5" s="299"/>
      <c r="PMS5" s="299"/>
      <c r="PMT5" s="299"/>
      <c r="PMU5" s="299"/>
      <c r="PMV5" s="299"/>
      <c r="PMW5" s="299"/>
      <c r="PMX5" s="299"/>
      <c r="PMY5" s="299"/>
      <c r="PMZ5" s="299"/>
      <c r="PNA5" s="299"/>
      <c r="PNB5" s="299"/>
      <c r="PNC5" s="299"/>
      <c r="PND5" s="299"/>
      <c r="PNE5" s="299"/>
      <c r="PNF5" s="299"/>
      <c r="PNG5" s="299"/>
      <c r="PNH5" s="299"/>
      <c r="PNI5" s="299"/>
      <c r="PNJ5" s="299"/>
      <c r="PNK5" s="299"/>
      <c r="PNL5" s="299"/>
      <c r="PNM5" s="299"/>
      <c r="PNN5" s="299"/>
      <c r="PNO5" s="299"/>
      <c r="PNP5" s="299"/>
      <c r="PNQ5" s="299"/>
      <c r="PNR5" s="299"/>
      <c r="PNS5" s="299"/>
      <c r="PNT5" s="299"/>
      <c r="PNU5" s="299"/>
      <c r="PNV5" s="299"/>
      <c r="PNW5" s="299"/>
      <c r="PNX5" s="299"/>
      <c r="PNY5" s="299"/>
      <c r="PNZ5" s="299"/>
      <c r="POA5" s="299"/>
      <c r="POB5" s="299"/>
      <c r="POC5" s="299"/>
      <c r="POD5" s="299"/>
      <c r="POE5" s="299"/>
      <c r="POF5" s="299"/>
      <c r="POG5" s="299"/>
      <c r="POH5" s="299"/>
      <c r="POI5" s="299"/>
      <c r="POJ5" s="299"/>
      <c r="POK5" s="299"/>
      <c r="POL5" s="299"/>
      <c r="POM5" s="299"/>
      <c r="PON5" s="299"/>
      <c r="POO5" s="299"/>
      <c r="POP5" s="299"/>
      <c r="POQ5" s="299"/>
      <c r="POR5" s="299"/>
      <c r="POS5" s="299"/>
      <c r="POT5" s="299"/>
      <c r="POU5" s="299"/>
      <c r="POV5" s="299"/>
      <c r="POW5" s="299"/>
      <c r="POX5" s="299"/>
      <c r="POY5" s="299"/>
      <c r="POZ5" s="299"/>
      <c r="PPA5" s="299"/>
      <c r="PPB5" s="299"/>
      <c r="PPC5" s="299"/>
      <c r="PPD5" s="299"/>
      <c r="PPE5" s="299"/>
      <c r="PPF5" s="299"/>
      <c r="PPG5" s="299"/>
      <c r="PPH5" s="299"/>
      <c r="PPI5" s="299"/>
      <c r="PPJ5" s="299"/>
      <c r="PPK5" s="299"/>
      <c r="PPL5" s="299"/>
      <c r="PPM5" s="299"/>
      <c r="PPN5" s="299"/>
      <c r="PPO5" s="299"/>
      <c r="PPP5" s="299"/>
      <c r="PPQ5" s="299"/>
      <c r="PPR5" s="299"/>
      <c r="PPS5" s="299"/>
      <c r="PPT5" s="299"/>
      <c r="PPU5" s="299"/>
      <c r="PPV5" s="299"/>
      <c r="PPW5" s="299"/>
      <c r="PPX5" s="299"/>
      <c r="PPY5" s="299"/>
      <c r="PPZ5" s="299"/>
      <c r="PQA5" s="299"/>
      <c r="PQB5" s="299"/>
      <c r="PQC5" s="299"/>
      <c r="PQD5" s="299"/>
      <c r="PQE5" s="299"/>
      <c r="PQF5" s="299"/>
      <c r="PQG5" s="299"/>
      <c r="PQH5" s="299"/>
      <c r="PQI5" s="299"/>
      <c r="PQJ5" s="299"/>
      <c r="PQK5" s="299"/>
      <c r="PQL5" s="299"/>
      <c r="PQM5" s="299"/>
      <c r="PQN5" s="299"/>
      <c r="PQO5" s="299"/>
      <c r="PQP5" s="299"/>
      <c r="PQQ5" s="299"/>
      <c r="PQR5" s="299"/>
      <c r="PQS5" s="299"/>
      <c r="PQT5" s="299"/>
      <c r="PQU5" s="299"/>
      <c r="PQV5" s="299"/>
      <c r="PQW5" s="299"/>
      <c r="PQX5" s="299"/>
      <c r="PQY5" s="299"/>
      <c r="PQZ5" s="299"/>
      <c r="PRA5" s="299"/>
      <c r="PRB5" s="299"/>
      <c r="PRC5" s="299"/>
      <c r="PRD5" s="299"/>
      <c r="PRE5" s="299"/>
      <c r="PRF5" s="299"/>
      <c r="PRG5" s="299"/>
      <c r="PRH5" s="299"/>
      <c r="PRI5" s="299"/>
      <c r="PRJ5" s="299"/>
      <c r="PRK5" s="299"/>
      <c r="PRL5" s="299"/>
      <c r="PRM5" s="299"/>
      <c r="PRN5" s="299"/>
      <c r="PRO5" s="299"/>
      <c r="PRP5" s="299"/>
      <c r="PRQ5" s="299"/>
      <c r="PRR5" s="299"/>
      <c r="PRS5" s="299"/>
      <c r="PRT5" s="299"/>
      <c r="PRU5" s="299"/>
      <c r="PRV5" s="299"/>
      <c r="PRW5" s="299"/>
      <c r="PRX5" s="299"/>
      <c r="PRY5" s="299"/>
      <c r="PRZ5" s="299"/>
      <c r="PSA5" s="299"/>
      <c r="PSB5" s="299"/>
      <c r="PSC5" s="299"/>
      <c r="PSD5" s="299"/>
      <c r="PSE5" s="299"/>
      <c r="PSF5" s="299"/>
      <c r="PSG5" s="299"/>
      <c r="PSH5" s="299"/>
      <c r="PSI5" s="299"/>
      <c r="PSJ5" s="299"/>
      <c r="PSK5" s="299"/>
      <c r="PSL5" s="299"/>
      <c r="PSM5" s="299"/>
      <c r="PSN5" s="299"/>
      <c r="PSO5" s="299"/>
      <c r="PSP5" s="299"/>
      <c r="PSQ5" s="299"/>
      <c r="PSR5" s="299"/>
      <c r="PSS5" s="299"/>
      <c r="PST5" s="299"/>
      <c r="PSU5" s="299"/>
      <c r="PSV5" s="299"/>
      <c r="PSW5" s="299"/>
      <c r="PSX5" s="299"/>
      <c r="PSY5" s="299"/>
      <c r="PSZ5" s="299"/>
      <c r="PTA5" s="299"/>
      <c r="PTB5" s="299"/>
      <c r="PTC5" s="299"/>
      <c r="PTD5" s="299"/>
      <c r="PTE5" s="299"/>
      <c r="PTF5" s="299"/>
      <c r="PTG5" s="299"/>
      <c r="PTH5" s="299"/>
      <c r="PTI5" s="299"/>
      <c r="PTJ5" s="299"/>
      <c r="PTK5" s="299"/>
      <c r="PTL5" s="299"/>
      <c r="PTM5" s="299"/>
      <c r="PTN5" s="299"/>
      <c r="PTO5" s="299"/>
      <c r="PTP5" s="299"/>
      <c r="PTQ5" s="299"/>
      <c r="PTR5" s="299"/>
      <c r="PTS5" s="299"/>
      <c r="PTT5" s="299"/>
      <c r="PTU5" s="299"/>
      <c r="PTV5" s="299"/>
      <c r="PTW5" s="299"/>
      <c r="PTX5" s="299"/>
      <c r="PTY5" s="299"/>
      <c r="PTZ5" s="299"/>
      <c r="PUA5" s="299"/>
      <c r="PUB5" s="299"/>
      <c r="PUC5" s="299"/>
      <c r="PUD5" s="299"/>
      <c r="PUE5" s="299"/>
      <c r="PUF5" s="299"/>
      <c r="PUG5" s="299"/>
      <c r="PUH5" s="299"/>
      <c r="PUI5" s="299"/>
      <c r="PUJ5" s="299"/>
      <c r="PUK5" s="299"/>
      <c r="PUL5" s="299"/>
      <c r="PUM5" s="299"/>
      <c r="PUN5" s="299"/>
      <c r="PUO5" s="299"/>
      <c r="PUP5" s="299"/>
      <c r="PUQ5" s="299"/>
      <c r="PUR5" s="299"/>
      <c r="PUS5" s="299"/>
      <c r="PUT5" s="299"/>
      <c r="PUU5" s="299"/>
      <c r="PUV5" s="299"/>
      <c r="PUW5" s="299"/>
      <c r="PUX5" s="299"/>
      <c r="PUY5" s="299"/>
      <c r="PUZ5" s="299"/>
      <c r="PVA5" s="299"/>
      <c r="PVB5" s="299"/>
      <c r="PVC5" s="299"/>
      <c r="PVD5" s="299"/>
      <c r="PVE5" s="299"/>
      <c r="PVF5" s="299"/>
      <c r="PVG5" s="299"/>
      <c r="PVH5" s="299"/>
      <c r="PVI5" s="299"/>
      <c r="PVJ5" s="299"/>
      <c r="PVK5" s="299"/>
      <c r="PVL5" s="299"/>
      <c r="PVM5" s="299"/>
      <c r="PVN5" s="299"/>
      <c r="PVO5" s="299"/>
      <c r="PVP5" s="299"/>
      <c r="PVQ5" s="299"/>
      <c r="PVR5" s="299"/>
      <c r="PVS5" s="299"/>
      <c r="PVT5" s="299"/>
      <c r="PVU5" s="299"/>
      <c r="PVV5" s="299"/>
      <c r="PVW5" s="299"/>
      <c r="PVX5" s="299"/>
      <c r="PVY5" s="299"/>
      <c r="PVZ5" s="299"/>
      <c r="PWA5" s="299"/>
      <c r="PWB5" s="299"/>
      <c r="PWC5" s="299"/>
      <c r="PWD5" s="299"/>
      <c r="PWE5" s="299"/>
      <c r="PWF5" s="299"/>
      <c r="PWG5" s="299"/>
      <c r="PWH5" s="299"/>
      <c r="PWI5" s="299"/>
      <c r="PWJ5" s="299"/>
      <c r="PWK5" s="299"/>
      <c r="PWL5" s="299"/>
      <c r="PWM5" s="299"/>
      <c r="PWN5" s="299"/>
      <c r="PWO5" s="299"/>
      <c r="PWP5" s="299"/>
      <c r="PWQ5" s="299"/>
      <c r="PWR5" s="299"/>
      <c r="PWS5" s="299"/>
      <c r="PWT5" s="299"/>
      <c r="PWU5" s="299"/>
      <c r="PWV5" s="299"/>
      <c r="PWW5" s="299"/>
      <c r="PWX5" s="299"/>
      <c r="PWY5" s="299"/>
      <c r="PWZ5" s="299"/>
      <c r="PXA5" s="299"/>
      <c r="PXB5" s="299"/>
      <c r="PXC5" s="299"/>
      <c r="PXD5" s="299"/>
      <c r="PXE5" s="299"/>
      <c r="PXF5" s="299"/>
      <c r="PXG5" s="299"/>
      <c r="PXH5" s="299"/>
      <c r="PXI5" s="299"/>
      <c r="PXJ5" s="299"/>
      <c r="PXK5" s="299"/>
      <c r="PXL5" s="299"/>
      <c r="PXM5" s="299"/>
      <c r="PXN5" s="299"/>
      <c r="PXO5" s="299"/>
      <c r="PXP5" s="299"/>
      <c r="PXQ5" s="299"/>
      <c r="PXR5" s="299"/>
      <c r="PXS5" s="299"/>
      <c r="PXT5" s="299"/>
      <c r="PXU5" s="299"/>
      <c r="PXV5" s="299"/>
      <c r="PXW5" s="299"/>
      <c r="PXX5" s="299"/>
      <c r="PXY5" s="299"/>
      <c r="PXZ5" s="299"/>
      <c r="PYA5" s="299"/>
      <c r="PYB5" s="299"/>
      <c r="PYC5" s="299"/>
      <c r="PYD5" s="299"/>
      <c r="PYE5" s="299"/>
      <c r="PYF5" s="299"/>
      <c r="PYG5" s="299"/>
      <c r="PYH5" s="299"/>
      <c r="PYI5" s="299"/>
      <c r="PYJ5" s="299"/>
      <c r="PYK5" s="299"/>
      <c r="PYL5" s="299"/>
      <c r="PYM5" s="299"/>
      <c r="PYN5" s="299"/>
      <c r="PYO5" s="299"/>
      <c r="PYP5" s="299"/>
      <c r="PYQ5" s="299"/>
      <c r="PYR5" s="299"/>
      <c r="PYS5" s="299"/>
      <c r="PYT5" s="299"/>
      <c r="PYU5" s="299"/>
      <c r="PYV5" s="299"/>
      <c r="PYW5" s="299"/>
      <c r="PYX5" s="299"/>
      <c r="PYY5" s="299"/>
      <c r="PYZ5" s="299"/>
      <c r="PZA5" s="299"/>
      <c r="PZB5" s="299"/>
      <c r="PZC5" s="299"/>
      <c r="PZD5" s="299"/>
      <c r="PZE5" s="299"/>
      <c r="PZF5" s="299"/>
      <c r="PZG5" s="299"/>
      <c r="PZH5" s="299"/>
      <c r="PZI5" s="299"/>
      <c r="PZJ5" s="299"/>
      <c r="PZK5" s="299"/>
      <c r="PZL5" s="299"/>
      <c r="PZM5" s="299"/>
      <c r="PZN5" s="299"/>
      <c r="PZO5" s="299"/>
      <c r="PZP5" s="299"/>
      <c r="PZQ5" s="299"/>
      <c r="PZR5" s="299"/>
      <c r="PZS5" s="299"/>
      <c r="PZT5" s="299"/>
      <c r="PZU5" s="299"/>
      <c r="PZV5" s="299"/>
      <c r="PZW5" s="299"/>
      <c r="PZX5" s="299"/>
      <c r="PZY5" s="299"/>
      <c r="PZZ5" s="299"/>
      <c r="QAA5" s="299"/>
      <c r="QAB5" s="299"/>
      <c r="QAC5" s="299"/>
      <c r="QAD5" s="299"/>
      <c r="QAE5" s="299"/>
      <c r="QAF5" s="299"/>
      <c r="QAG5" s="299"/>
      <c r="QAH5" s="299"/>
      <c r="QAI5" s="299"/>
      <c r="QAJ5" s="299"/>
      <c r="QAK5" s="299"/>
      <c r="QAL5" s="299"/>
      <c r="QAM5" s="299"/>
      <c r="QAN5" s="299"/>
      <c r="QAO5" s="299"/>
      <c r="QAP5" s="299"/>
      <c r="QAQ5" s="299"/>
      <c r="QAR5" s="299"/>
      <c r="QAS5" s="299"/>
      <c r="QAT5" s="299"/>
      <c r="QAU5" s="299"/>
      <c r="QAV5" s="299"/>
      <c r="QAW5" s="299"/>
      <c r="QAX5" s="299"/>
      <c r="QAY5" s="299"/>
      <c r="QAZ5" s="299"/>
      <c r="QBA5" s="299"/>
      <c r="QBB5" s="299"/>
      <c r="QBC5" s="299"/>
      <c r="QBD5" s="299"/>
      <c r="QBE5" s="299"/>
      <c r="QBF5" s="299"/>
      <c r="QBG5" s="299"/>
      <c r="QBH5" s="299"/>
      <c r="QBI5" s="299"/>
      <c r="QBJ5" s="299"/>
      <c r="QBK5" s="299"/>
      <c r="QBL5" s="299"/>
      <c r="QBM5" s="299"/>
      <c r="QBN5" s="299"/>
      <c r="QBO5" s="299"/>
      <c r="QBP5" s="299"/>
      <c r="QBQ5" s="299"/>
      <c r="QBR5" s="299"/>
      <c r="QBS5" s="299"/>
      <c r="QBT5" s="299"/>
      <c r="QBU5" s="299"/>
      <c r="QBV5" s="299"/>
      <c r="QBW5" s="299"/>
      <c r="QBX5" s="299"/>
      <c r="QBY5" s="299"/>
      <c r="QBZ5" s="299"/>
      <c r="QCA5" s="299"/>
      <c r="QCB5" s="299"/>
      <c r="QCC5" s="299"/>
      <c r="QCD5" s="299"/>
      <c r="QCE5" s="299"/>
      <c r="QCF5" s="299"/>
      <c r="QCG5" s="299"/>
      <c r="QCH5" s="299"/>
      <c r="QCI5" s="299"/>
      <c r="QCJ5" s="299"/>
      <c r="QCK5" s="299"/>
      <c r="QCL5" s="299"/>
      <c r="QCM5" s="299"/>
      <c r="QCN5" s="299"/>
      <c r="QCO5" s="299"/>
      <c r="QCP5" s="299"/>
      <c r="QCQ5" s="299"/>
      <c r="QCR5" s="299"/>
      <c r="QCS5" s="299"/>
      <c r="QCT5" s="299"/>
      <c r="QCU5" s="299"/>
      <c r="QCV5" s="299"/>
      <c r="QCW5" s="299"/>
      <c r="QCX5" s="299"/>
      <c r="QCY5" s="299"/>
      <c r="QCZ5" s="299"/>
      <c r="QDA5" s="299"/>
      <c r="QDB5" s="299"/>
      <c r="QDC5" s="299"/>
      <c r="QDD5" s="299"/>
      <c r="QDE5" s="299"/>
      <c r="QDF5" s="299"/>
      <c r="QDG5" s="299"/>
      <c r="QDH5" s="299"/>
      <c r="QDI5" s="299"/>
      <c r="QDJ5" s="299"/>
      <c r="QDK5" s="299"/>
      <c r="QDL5" s="299"/>
      <c r="QDM5" s="299"/>
      <c r="QDN5" s="299"/>
      <c r="QDO5" s="299"/>
      <c r="QDP5" s="299"/>
      <c r="QDQ5" s="299"/>
      <c r="QDR5" s="299"/>
      <c r="QDS5" s="299"/>
      <c r="QDT5" s="299"/>
      <c r="QDU5" s="299"/>
      <c r="QDV5" s="299"/>
      <c r="QDW5" s="299"/>
      <c r="QDX5" s="299"/>
      <c r="QDY5" s="299"/>
      <c r="QDZ5" s="299"/>
      <c r="QEA5" s="299"/>
      <c r="QEB5" s="299"/>
      <c r="QEC5" s="299"/>
      <c r="QED5" s="299"/>
      <c r="QEE5" s="299"/>
      <c r="QEF5" s="299"/>
      <c r="QEG5" s="299"/>
      <c r="QEH5" s="299"/>
      <c r="QEI5" s="299"/>
      <c r="QEJ5" s="299"/>
      <c r="QEK5" s="299"/>
      <c r="QEL5" s="299"/>
      <c r="QEM5" s="299"/>
      <c r="QEN5" s="299"/>
      <c r="QEO5" s="299"/>
      <c r="QEP5" s="299"/>
      <c r="QEQ5" s="299"/>
      <c r="QER5" s="299"/>
      <c r="QES5" s="299"/>
      <c r="QET5" s="299"/>
      <c r="QEU5" s="299"/>
      <c r="QEV5" s="299"/>
      <c r="QEW5" s="299"/>
      <c r="QEX5" s="299"/>
      <c r="QEY5" s="299"/>
      <c r="QEZ5" s="299"/>
      <c r="QFA5" s="299"/>
      <c r="QFB5" s="299"/>
      <c r="QFC5" s="299"/>
      <c r="QFD5" s="299"/>
      <c r="QFE5" s="299"/>
      <c r="QFF5" s="299"/>
      <c r="QFG5" s="299"/>
      <c r="QFH5" s="299"/>
      <c r="QFI5" s="299"/>
      <c r="QFJ5" s="299"/>
      <c r="QFK5" s="299"/>
      <c r="QFL5" s="299"/>
      <c r="QFM5" s="299"/>
      <c r="QFN5" s="299"/>
      <c r="QFO5" s="299"/>
      <c r="QFP5" s="299"/>
      <c r="QFQ5" s="299"/>
      <c r="QFR5" s="299"/>
      <c r="QFS5" s="299"/>
      <c r="QFT5" s="299"/>
      <c r="QFU5" s="299"/>
      <c r="QFV5" s="299"/>
      <c r="QFW5" s="299"/>
      <c r="QFX5" s="299"/>
      <c r="QFY5" s="299"/>
      <c r="QFZ5" s="299"/>
      <c r="QGA5" s="299"/>
      <c r="QGB5" s="299"/>
      <c r="QGC5" s="299"/>
      <c r="QGD5" s="299"/>
      <c r="QGE5" s="299"/>
      <c r="QGF5" s="299"/>
      <c r="QGG5" s="299"/>
      <c r="QGH5" s="299"/>
      <c r="QGI5" s="299"/>
      <c r="QGJ5" s="299"/>
      <c r="QGK5" s="299"/>
      <c r="QGL5" s="299"/>
      <c r="QGM5" s="299"/>
      <c r="QGN5" s="299"/>
      <c r="QGO5" s="299"/>
      <c r="QGP5" s="299"/>
      <c r="QGQ5" s="299"/>
      <c r="QGR5" s="299"/>
      <c r="QGS5" s="299"/>
      <c r="QGT5" s="299"/>
      <c r="QGU5" s="299"/>
      <c r="QGV5" s="299"/>
      <c r="QGW5" s="299"/>
      <c r="QGX5" s="299"/>
      <c r="QGY5" s="299"/>
      <c r="QGZ5" s="299"/>
      <c r="QHA5" s="299"/>
      <c r="QHB5" s="299"/>
      <c r="QHC5" s="299"/>
      <c r="QHD5" s="299"/>
      <c r="QHE5" s="299"/>
      <c r="QHF5" s="299"/>
      <c r="QHG5" s="299"/>
      <c r="QHH5" s="299"/>
      <c r="QHI5" s="299"/>
      <c r="QHJ5" s="299"/>
      <c r="QHK5" s="299"/>
      <c r="QHL5" s="299"/>
      <c r="QHM5" s="299"/>
      <c r="QHN5" s="299"/>
      <c r="QHO5" s="299"/>
      <c r="QHP5" s="299"/>
      <c r="QHQ5" s="299"/>
      <c r="QHR5" s="299"/>
      <c r="QHS5" s="299"/>
      <c r="QHT5" s="299"/>
      <c r="QHU5" s="299"/>
      <c r="QHV5" s="299"/>
      <c r="QHW5" s="299"/>
      <c r="QHX5" s="299"/>
      <c r="QHY5" s="299"/>
      <c r="QHZ5" s="299"/>
      <c r="QIA5" s="299"/>
      <c r="QIB5" s="299"/>
      <c r="QIC5" s="299"/>
      <c r="QID5" s="299"/>
      <c r="QIE5" s="299"/>
      <c r="QIF5" s="299"/>
      <c r="QIG5" s="299"/>
      <c r="QIH5" s="299"/>
      <c r="QII5" s="299"/>
      <c r="QIJ5" s="299"/>
      <c r="QIK5" s="299"/>
      <c r="QIL5" s="299"/>
      <c r="QIM5" s="299"/>
      <c r="QIN5" s="299"/>
      <c r="QIO5" s="299"/>
      <c r="QIP5" s="299"/>
      <c r="QIQ5" s="299"/>
      <c r="QIR5" s="299"/>
      <c r="QIS5" s="299"/>
      <c r="QIT5" s="299"/>
      <c r="QIU5" s="299"/>
      <c r="QIV5" s="299"/>
      <c r="QIW5" s="299"/>
      <c r="QIX5" s="299"/>
      <c r="QIY5" s="299"/>
      <c r="QIZ5" s="299"/>
      <c r="QJA5" s="299"/>
      <c r="QJB5" s="299"/>
      <c r="QJC5" s="299"/>
      <c r="QJD5" s="299"/>
      <c r="QJE5" s="299"/>
      <c r="QJF5" s="299"/>
      <c r="QJG5" s="299"/>
      <c r="QJH5" s="299"/>
      <c r="QJI5" s="299"/>
      <c r="QJJ5" s="299"/>
      <c r="QJK5" s="299"/>
      <c r="QJL5" s="299"/>
      <c r="QJM5" s="299"/>
      <c r="QJN5" s="299"/>
      <c r="QJO5" s="299"/>
      <c r="QJP5" s="299"/>
      <c r="QJQ5" s="299"/>
      <c r="QJR5" s="299"/>
      <c r="QJS5" s="299"/>
      <c r="QJT5" s="299"/>
      <c r="QJU5" s="299"/>
      <c r="QJV5" s="299"/>
      <c r="QJW5" s="299"/>
      <c r="QJX5" s="299"/>
      <c r="QJY5" s="299"/>
      <c r="QJZ5" s="299"/>
      <c r="QKA5" s="299"/>
      <c r="QKB5" s="299"/>
      <c r="QKC5" s="299"/>
      <c r="QKD5" s="299"/>
      <c r="QKE5" s="299"/>
      <c r="QKF5" s="299"/>
      <c r="QKG5" s="299"/>
      <c r="QKH5" s="299"/>
      <c r="QKI5" s="299"/>
      <c r="QKJ5" s="299"/>
      <c r="QKK5" s="299"/>
      <c r="QKL5" s="299"/>
      <c r="QKM5" s="299"/>
      <c r="QKN5" s="299"/>
      <c r="QKO5" s="299"/>
      <c r="QKP5" s="299"/>
      <c r="QKQ5" s="299"/>
      <c r="QKR5" s="299"/>
      <c r="QKS5" s="299"/>
      <c r="QKT5" s="299"/>
      <c r="QKU5" s="299"/>
      <c r="QKV5" s="299"/>
      <c r="QKW5" s="299"/>
      <c r="QKX5" s="299"/>
      <c r="QKY5" s="299"/>
      <c r="QKZ5" s="299"/>
      <c r="QLA5" s="299"/>
      <c r="QLB5" s="299"/>
      <c r="QLC5" s="299"/>
      <c r="QLD5" s="299"/>
      <c r="QLE5" s="299"/>
      <c r="QLF5" s="299"/>
      <c r="QLG5" s="299"/>
      <c r="QLH5" s="299"/>
      <c r="QLI5" s="299"/>
      <c r="QLJ5" s="299"/>
      <c r="QLK5" s="299"/>
      <c r="QLL5" s="299"/>
      <c r="QLM5" s="299"/>
      <c r="QLN5" s="299"/>
      <c r="QLO5" s="299"/>
      <c r="QLP5" s="299"/>
      <c r="QLQ5" s="299"/>
      <c r="QLR5" s="299"/>
      <c r="QLS5" s="299"/>
      <c r="QLT5" s="299"/>
      <c r="QLU5" s="299"/>
      <c r="QLV5" s="299"/>
      <c r="QLW5" s="299"/>
      <c r="QLX5" s="299"/>
      <c r="QLY5" s="299"/>
      <c r="QLZ5" s="299"/>
      <c r="QMA5" s="299"/>
      <c r="QMB5" s="299"/>
      <c r="QMC5" s="299"/>
      <c r="QMD5" s="299"/>
      <c r="QME5" s="299"/>
      <c r="QMF5" s="299"/>
      <c r="QMG5" s="299"/>
      <c r="QMH5" s="299"/>
      <c r="QMI5" s="299"/>
      <c r="QMJ5" s="299"/>
      <c r="QMK5" s="299"/>
      <c r="QML5" s="299"/>
      <c r="QMM5" s="299"/>
      <c r="QMN5" s="299"/>
      <c r="QMO5" s="299"/>
      <c r="QMP5" s="299"/>
      <c r="QMQ5" s="299"/>
      <c r="QMR5" s="299"/>
      <c r="QMS5" s="299"/>
      <c r="QMT5" s="299"/>
      <c r="QMU5" s="299"/>
      <c r="QMV5" s="299"/>
      <c r="QMW5" s="299"/>
      <c r="QMX5" s="299"/>
      <c r="QMY5" s="299"/>
      <c r="QMZ5" s="299"/>
      <c r="QNA5" s="299"/>
      <c r="QNB5" s="299"/>
      <c r="QNC5" s="299"/>
      <c r="QND5" s="299"/>
      <c r="QNE5" s="299"/>
      <c r="QNF5" s="299"/>
      <c r="QNG5" s="299"/>
      <c r="QNH5" s="299"/>
      <c r="QNI5" s="299"/>
      <c r="QNJ5" s="299"/>
      <c r="QNK5" s="299"/>
      <c r="QNL5" s="299"/>
      <c r="QNM5" s="299"/>
      <c r="QNN5" s="299"/>
      <c r="QNO5" s="299"/>
      <c r="QNP5" s="299"/>
      <c r="QNQ5" s="299"/>
      <c r="QNR5" s="299"/>
      <c r="QNS5" s="299"/>
      <c r="QNT5" s="299"/>
      <c r="QNU5" s="299"/>
      <c r="QNV5" s="299"/>
      <c r="QNW5" s="299"/>
      <c r="QNX5" s="299"/>
      <c r="QNY5" s="299"/>
      <c r="QNZ5" s="299"/>
      <c r="QOA5" s="299"/>
      <c r="QOB5" s="299"/>
      <c r="QOC5" s="299"/>
      <c r="QOD5" s="299"/>
      <c r="QOE5" s="299"/>
      <c r="QOF5" s="299"/>
      <c r="QOG5" s="299"/>
      <c r="QOH5" s="299"/>
      <c r="QOI5" s="299"/>
      <c r="QOJ5" s="299"/>
      <c r="QOK5" s="299"/>
      <c r="QOL5" s="299"/>
      <c r="QOM5" s="299"/>
      <c r="QON5" s="299"/>
      <c r="QOO5" s="299"/>
      <c r="QOP5" s="299"/>
      <c r="QOQ5" s="299"/>
      <c r="QOR5" s="299"/>
      <c r="QOS5" s="299"/>
      <c r="QOT5" s="299"/>
      <c r="QOU5" s="299"/>
      <c r="QOV5" s="299"/>
      <c r="QOW5" s="299"/>
      <c r="QOX5" s="299"/>
      <c r="QOY5" s="299"/>
      <c r="QOZ5" s="299"/>
      <c r="QPA5" s="299"/>
      <c r="QPB5" s="299"/>
      <c r="QPC5" s="299"/>
      <c r="QPD5" s="299"/>
      <c r="QPE5" s="299"/>
      <c r="QPF5" s="299"/>
      <c r="QPG5" s="299"/>
      <c r="QPH5" s="299"/>
      <c r="QPI5" s="299"/>
      <c r="QPJ5" s="299"/>
      <c r="QPK5" s="299"/>
      <c r="QPL5" s="299"/>
      <c r="QPM5" s="299"/>
      <c r="QPN5" s="299"/>
      <c r="QPO5" s="299"/>
      <c r="QPP5" s="299"/>
      <c r="QPQ5" s="299"/>
      <c r="QPR5" s="299"/>
      <c r="QPS5" s="299"/>
      <c r="QPT5" s="299"/>
      <c r="QPU5" s="299"/>
      <c r="QPV5" s="299"/>
      <c r="QPW5" s="299"/>
      <c r="QPX5" s="299"/>
      <c r="QPY5" s="299"/>
      <c r="QPZ5" s="299"/>
      <c r="QQA5" s="299"/>
      <c r="QQB5" s="299"/>
      <c r="QQC5" s="299"/>
      <c r="QQD5" s="299"/>
      <c r="QQE5" s="299"/>
      <c r="QQF5" s="299"/>
      <c r="QQG5" s="299"/>
      <c r="QQH5" s="299"/>
      <c r="QQI5" s="299"/>
      <c r="QQJ5" s="299"/>
      <c r="QQK5" s="299"/>
      <c r="QQL5" s="299"/>
      <c r="QQM5" s="299"/>
      <c r="QQN5" s="299"/>
      <c r="QQO5" s="299"/>
      <c r="QQP5" s="299"/>
      <c r="QQQ5" s="299"/>
      <c r="QQR5" s="299"/>
      <c r="QQS5" s="299"/>
      <c r="QQT5" s="299"/>
      <c r="QQU5" s="299"/>
      <c r="QQV5" s="299"/>
      <c r="QQW5" s="299"/>
      <c r="QQX5" s="299"/>
      <c r="QQY5" s="299"/>
      <c r="QQZ5" s="299"/>
      <c r="QRA5" s="299"/>
      <c r="QRB5" s="299"/>
      <c r="QRC5" s="299"/>
      <c r="QRD5" s="299"/>
      <c r="QRE5" s="299"/>
      <c r="QRF5" s="299"/>
      <c r="QRG5" s="299"/>
      <c r="QRH5" s="299"/>
      <c r="QRI5" s="299"/>
      <c r="QRJ5" s="299"/>
      <c r="QRK5" s="299"/>
      <c r="QRL5" s="299"/>
      <c r="QRM5" s="299"/>
      <c r="QRN5" s="299"/>
      <c r="QRO5" s="299"/>
      <c r="QRP5" s="299"/>
      <c r="QRQ5" s="299"/>
      <c r="QRR5" s="299"/>
      <c r="QRS5" s="299"/>
      <c r="QRT5" s="299"/>
      <c r="QRU5" s="299"/>
      <c r="QRV5" s="299"/>
      <c r="QRW5" s="299"/>
      <c r="QRX5" s="299"/>
      <c r="QRY5" s="299"/>
      <c r="QRZ5" s="299"/>
      <c r="QSA5" s="299"/>
      <c r="QSB5" s="299"/>
      <c r="QSC5" s="299"/>
      <c r="QSD5" s="299"/>
      <c r="QSE5" s="299"/>
      <c r="QSF5" s="299"/>
      <c r="QSG5" s="299"/>
      <c r="QSH5" s="299"/>
      <c r="QSI5" s="299"/>
      <c r="QSJ5" s="299"/>
      <c r="QSK5" s="299"/>
      <c r="QSL5" s="299"/>
      <c r="QSM5" s="299"/>
      <c r="QSN5" s="299"/>
      <c r="QSO5" s="299"/>
      <c r="QSP5" s="299"/>
      <c r="QSQ5" s="299"/>
      <c r="QSR5" s="299"/>
      <c r="QSS5" s="299"/>
      <c r="QST5" s="299"/>
      <c r="QSU5" s="299"/>
      <c r="QSV5" s="299"/>
      <c r="QSW5" s="299"/>
      <c r="QSX5" s="299"/>
      <c r="QSY5" s="299"/>
      <c r="QSZ5" s="299"/>
      <c r="QTA5" s="299"/>
      <c r="QTB5" s="299"/>
      <c r="QTC5" s="299"/>
      <c r="QTD5" s="299"/>
      <c r="QTE5" s="299"/>
      <c r="QTF5" s="299"/>
      <c r="QTG5" s="299"/>
      <c r="QTH5" s="299"/>
      <c r="QTI5" s="299"/>
      <c r="QTJ5" s="299"/>
      <c r="QTK5" s="299"/>
      <c r="QTL5" s="299"/>
      <c r="QTM5" s="299"/>
      <c r="QTN5" s="299"/>
      <c r="QTO5" s="299"/>
      <c r="QTP5" s="299"/>
      <c r="QTQ5" s="299"/>
      <c r="QTR5" s="299"/>
      <c r="QTS5" s="299"/>
      <c r="QTT5" s="299"/>
      <c r="QTU5" s="299"/>
      <c r="QTV5" s="299"/>
      <c r="QTW5" s="299"/>
      <c r="QTX5" s="299"/>
      <c r="QTY5" s="299"/>
      <c r="QTZ5" s="299"/>
      <c r="QUA5" s="299"/>
      <c r="QUB5" s="299"/>
      <c r="QUC5" s="299"/>
      <c r="QUD5" s="299"/>
      <c r="QUE5" s="299"/>
      <c r="QUF5" s="299"/>
      <c r="QUG5" s="299"/>
      <c r="QUH5" s="299"/>
      <c r="QUI5" s="299"/>
      <c r="QUJ5" s="299"/>
      <c r="QUK5" s="299"/>
      <c r="QUL5" s="299"/>
      <c r="QUM5" s="299"/>
      <c r="QUN5" s="299"/>
      <c r="QUO5" s="299"/>
      <c r="QUP5" s="299"/>
      <c r="QUQ5" s="299"/>
      <c r="QUR5" s="299"/>
      <c r="QUS5" s="299"/>
      <c r="QUT5" s="299"/>
      <c r="QUU5" s="299"/>
      <c r="QUV5" s="299"/>
      <c r="QUW5" s="299"/>
      <c r="QUX5" s="299"/>
      <c r="QUY5" s="299"/>
      <c r="QUZ5" s="299"/>
      <c r="QVA5" s="299"/>
      <c r="QVB5" s="299"/>
      <c r="QVC5" s="299"/>
      <c r="QVD5" s="299"/>
      <c r="QVE5" s="299"/>
      <c r="QVF5" s="299"/>
      <c r="QVG5" s="299"/>
      <c r="QVH5" s="299"/>
      <c r="QVI5" s="299"/>
      <c r="QVJ5" s="299"/>
      <c r="QVK5" s="299"/>
      <c r="QVL5" s="299"/>
      <c r="QVM5" s="299"/>
      <c r="QVN5" s="299"/>
      <c r="QVO5" s="299"/>
      <c r="QVP5" s="299"/>
      <c r="QVQ5" s="299"/>
      <c r="QVR5" s="299"/>
      <c r="QVS5" s="299"/>
      <c r="QVT5" s="299"/>
      <c r="QVU5" s="299"/>
      <c r="QVV5" s="299"/>
      <c r="QVW5" s="299"/>
      <c r="QVX5" s="299"/>
      <c r="QVY5" s="299"/>
      <c r="QVZ5" s="299"/>
      <c r="QWA5" s="299"/>
      <c r="QWB5" s="299"/>
      <c r="QWC5" s="299"/>
      <c r="QWD5" s="299"/>
      <c r="QWE5" s="299"/>
      <c r="QWF5" s="299"/>
      <c r="QWG5" s="299"/>
      <c r="QWH5" s="299"/>
      <c r="QWI5" s="299"/>
      <c r="QWJ5" s="299"/>
      <c r="QWK5" s="299"/>
      <c r="QWL5" s="299"/>
      <c r="QWM5" s="299"/>
      <c r="QWN5" s="299"/>
      <c r="QWO5" s="299"/>
      <c r="QWP5" s="299"/>
      <c r="QWQ5" s="299"/>
      <c r="QWR5" s="299"/>
      <c r="QWS5" s="299"/>
      <c r="QWT5" s="299"/>
      <c r="QWU5" s="299"/>
      <c r="QWV5" s="299"/>
      <c r="QWW5" s="299"/>
      <c r="QWX5" s="299"/>
      <c r="QWY5" s="299"/>
      <c r="QWZ5" s="299"/>
      <c r="QXA5" s="299"/>
      <c r="QXB5" s="299"/>
      <c r="QXC5" s="299"/>
      <c r="QXD5" s="299"/>
      <c r="QXE5" s="299"/>
      <c r="QXF5" s="299"/>
      <c r="QXG5" s="299"/>
      <c r="QXH5" s="299"/>
      <c r="QXI5" s="299"/>
      <c r="QXJ5" s="299"/>
      <c r="QXK5" s="299"/>
      <c r="QXL5" s="299"/>
      <c r="QXM5" s="299"/>
      <c r="QXN5" s="299"/>
      <c r="QXO5" s="299"/>
      <c r="QXP5" s="299"/>
      <c r="QXQ5" s="299"/>
      <c r="QXR5" s="299"/>
      <c r="QXS5" s="299"/>
      <c r="QXT5" s="299"/>
      <c r="QXU5" s="299"/>
      <c r="QXV5" s="299"/>
      <c r="QXW5" s="299"/>
      <c r="QXX5" s="299"/>
      <c r="QXY5" s="299"/>
      <c r="QXZ5" s="299"/>
      <c r="QYA5" s="299"/>
      <c r="QYB5" s="299"/>
      <c r="QYC5" s="299"/>
      <c r="QYD5" s="299"/>
      <c r="QYE5" s="299"/>
      <c r="QYF5" s="299"/>
      <c r="QYG5" s="299"/>
      <c r="QYH5" s="299"/>
      <c r="QYI5" s="299"/>
      <c r="QYJ5" s="299"/>
      <c r="QYK5" s="299"/>
      <c r="QYL5" s="299"/>
      <c r="QYM5" s="299"/>
      <c r="QYN5" s="299"/>
      <c r="QYO5" s="299"/>
      <c r="QYP5" s="299"/>
      <c r="QYQ5" s="299"/>
      <c r="QYR5" s="299"/>
      <c r="QYS5" s="299"/>
      <c r="QYT5" s="299"/>
      <c r="QYU5" s="299"/>
      <c r="QYV5" s="299"/>
      <c r="QYW5" s="299"/>
      <c r="QYX5" s="299"/>
      <c r="QYY5" s="299"/>
      <c r="QYZ5" s="299"/>
      <c r="QZA5" s="299"/>
      <c r="QZB5" s="299"/>
      <c r="QZC5" s="299"/>
      <c r="QZD5" s="299"/>
      <c r="QZE5" s="299"/>
      <c r="QZF5" s="299"/>
      <c r="QZG5" s="299"/>
      <c r="QZH5" s="299"/>
      <c r="QZI5" s="299"/>
      <c r="QZJ5" s="299"/>
      <c r="QZK5" s="299"/>
      <c r="QZL5" s="299"/>
      <c r="QZM5" s="299"/>
      <c r="QZN5" s="299"/>
      <c r="QZO5" s="299"/>
      <c r="QZP5" s="299"/>
      <c r="QZQ5" s="299"/>
      <c r="QZR5" s="299"/>
      <c r="QZS5" s="299"/>
      <c r="QZT5" s="299"/>
      <c r="QZU5" s="299"/>
      <c r="QZV5" s="299"/>
      <c r="QZW5" s="299"/>
      <c r="QZX5" s="299"/>
      <c r="QZY5" s="299"/>
      <c r="QZZ5" s="299"/>
      <c r="RAA5" s="299"/>
      <c r="RAB5" s="299"/>
      <c r="RAC5" s="299"/>
      <c r="RAD5" s="299"/>
      <c r="RAE5" s="299"/>
      <c r="RAF5" s="299"/>
      <c r="RAG5" s="299"/>
      <c r="RAH5" s="299"/>
      <c r="RAI5" s="299"/>
      <c r="RAJ5" s="299"/>
      <c r="RAK5" s="299"/>
      <c r="RAL5" s="299"/>
      <c r="RAM5" s="299"/>
      <c r="RAN5" s="299"/>
      <c r="RAO5" s="299"/>
      <c r="RAP5" s="299"/>
      <c r="RAQ5" s="299"/>
      <c r="RAR5" s="299"/>
      <c r="RAS5" s="299"/>
      <c r="RAT5" s="299"/>
      <c r="RAU5" s="299"/>
      <c r="RAV5" s="299"/>
      <c r="RAW5" s="299"/>
      <c r="RAX5" s="299"/>
      <c r="RAY5" s="299"/>
      <c r="RAZ5" s="299"/>
      <c r="RBA5" s="299"/>
      <c r="RBB5" s="299"/>
      <c r="RBC5" s="299"/>
      <c r="RBD5" s="299"/>
      <c r="RBE5" s="299"/>
      <c r="RBF5" s="299"/>
      <c r="RBG5" s="299"/>
      <c r="RBH5" s="299"/>
      <c r="RBI5" s="299"/>
      <c r="RBJ5" s="299"/>
      <c r="RBK5" s="299"/>
      <c r="RBL5" s="299"/>
      <c r="RBM5" s="299"/>
      <c r="RBN5" s="299"/>
      <c r="RBO5" s="299"/>
      <c r="RBP5" s="299"/>
      <c r="RBQ5" s="299"/>
      <c r="RBR5" s="299"/>
      <c r="RBS5" s="299"/>
      <c r="RBT5" s="299"/>
      <c r="RBU5" s="299"/>
      <c r="RBV5" s="299"/>
      <c r="RBW5" s="299"/>
      <c r="RBX5" s="299"/>
      <c r="RBY5" s="299"/>
      <c r="RBZ5" s="299"/>
      <c r="RCA5" s="299"/>
      <c r="RCB5" s="299"/>
      <c r="RCC5" s="299"/>
      <c r="RCD5" s="299"/>
      <c r="RCE5" s="299"/>
      <c r="RCF5" s="299"/>
      <c r="RCG5" s="299"/>
      <c r="RCH5" s="299"/>
      <c r="RCI5" s="299"/>
      <c r="RCJ5" s="299"/>
      <c r="RCK5" s="299"/>
      <c r="RCL5" s="299"/>
      <c r="RCM5" s="299"/>
      <c r="RCN5" s="299"/>
      <c r="RCO5" s="299"/>
      <c r="RCP5" s="299"/>
      <c r="RCQ5" s="299"/>
      <c r="RCR5" s="299"/>
      <c r="RCS5" s="299"/>
      <c r="RCT5" s="299"/>
      <c r="RCU5" s="299"/>
      <c r="RCV5" s="299"/>
      <c r="RCW5" s="299"/>
      <c r="RCX5" s="299"/>
      <c r="RCY5" s="299"/>
      <c r="RCZ5" s="299"/>
      <c r="RDA5" s="299"/>
      <c r="RDB5" s="299"/>
      <c r="RDC5" s="299"/>
      <c r="RDD5" s="299"/>
      <c r="RDE5" s="299"/>
      <c r="RDF5" s="299"/>
      <c r="RDG5" s="299"/>
      <c r="RDH5" s="299"/>
      <c r="RDI5" s="299"/>
      <c r="RDJ5" s="299"/>
      <c r="RDK5" s="299"/>
      <c r="RDL5" s="299"/>
      <c r="RDM5" s="299"/>
      <c r="RDN5" s="299"/>
      <c r="RDO5" s="299"/>
      <c r="RDP5" s="299"/>
      <c r="RDQ5" s="299"/>
      <c r="RDR5" s="299"/>
      <c r="RDS5" s="299"/>
      <c r="RDT5" s="299"/>
      <c r="RDU5" s="299"/>
      <c r="RDV5" s="299"/>
      <c r="RDW5" s="299"/>
      <c r="RDX5" s="299"/>
      <c r="RDY5" s="299"/>
      <c r="RDZ5" s="299"/>
      <c r="REA5" s="299"/>
      <c r="REB5" s="299"/>
      <c r="REC5" s="299"/>
      <c r="RED5" s="299"/>
      <c r="REE5" s="299"/>
      <c r="REF5" s="299"/>
      <c r="REG5" s="299"/>
      <c r="REH5" s="299"/>
      <c r="REI5" s="299"/>
      <c r="REJ5" s="299"/>
      <c r="REK5" s="299"/>
      <c r="REL5" s="299"/>
      <c r="REM5" s="299"/>
      <c r="REN5" s="299"/>
      <c r="REO5" s="299"/>
      <c r="REP5" s="299"/>
      <c r="REQ5" s="299"/>
      <c r="RER5" s="299"/>
      <c r="RES5" s="299"/>
      <c r="RET5" s="299"/>
      <c r="REU5" s="299"/>
      <c r="REV5" s="299"/>
      <c r="REW5" s="299"/>
      <c r="REX5" s="299"/>
      <c r="REY5" s="299"/>
      <c r="REZ5" s="299"/>
      <c r="RFA5" s="299"/>
      <c r="RFB5" s="299"/>
      <c r="RFC5" s="299"/>
      <c r="RFD5" s="299"/>
      <c r="RFE5" s="299"/>
      <c r="RFF5" s="299"/>
      <c r="RFG5" s="299"/>
      <c r="RFH5" s="299"/>
      <c r="RFI5" s="299"/>
      <c r="RFJ5" s="299"/>
      <c r="RFK5" s="299"/>
      <c r="RFL5" s="299"/>
      <c r="RFM5" s="299"/>
      <c r="RFN5" s="299"/>
      <c r="RFO5" s="299"/>
      <c r="RFP5" s="299"/>
      <c r="RFQ5" s="299"/>
      <c r="RFR5" s="299"/>
      <c r="RFS5" s="299"/>
      <c r="RFT5" s="299"/>
      <c r="RFU5" s="299"/>
      <c r="RFV5" s="299"/>
      <c r="RFW5" s="299"/>
      <c r="RFX5" s="299"/>
      <c r="RFY5" s="299"/>
      <c r="RFZ5" s="299"/>
      <c r="RGA5" s="299"/>
      <c r="RGB5" s="299"/>
      <c r="RGC5" s="299"/>
      <c r="RGD5" s="299"/>
      <c r="RGE5" s="299"/>
      <c r="RGF5" s="299"/>
      <c r="RGG5" s="299"/>
      <c r="RGH5" s="299"/>
      <c r="RGI5" s="299"/>
      <c r="RGJ5" s="299"/>
      <c r="RGK5" s="299"/>
      <c r="RGL5" s="299"/>
      <c r="RGM5" s="299"/>
      <c r="RGN5" s="299"/>
      <c r="RGO5" s="299"/>
      <c r="RGP5" s="299"/>
      <c r="RGQ5" s="299"/>
      <c r="RGR5" s="299"/>
      <c r="RGS5" s="299"/>
      <c r="RGT5" s="299"/>
      <c r="RGU5" s="299"/>
      <c r="RGV5" s="299"/>
      <c r="RGW5" s="299"/>
      <c r="RGX5" s="299"/>
      <c r="RGY5" s="299"/>
      <c r="RGZ5" s="299"/>
      <c r="RHA5" s="299"/>
      <c r="RHB5" s="299"/>
      <c r="RHC5" s="299"/>
      <c r="RHD5" s="299"/>
      <c r="RHE5" s="299"/>
      <c r="RHF5" s="299"/>
      <c r="RHG5" s="299"/>
      <c r="RHH5" s="299"/>
      <c r="RHI5" s="299"/>
      <c r="RHJ5" s="299"/>
      <c r="RHK5" s="299"/>
      <c r="RHL5" s="299"/>
      <c r="RHM5" s="299"/>
      <c r="RHN5" s="299"/>
      <c r="RHO5" s="299"/>
      <c r="RHP5" s="299"/>
      <c r="RHQ5" s="299"/>
      <c r="RHR5" s="299"/>
      <c r="RHS5" s="299"/>
      <c r="RHT5" s="299"/>
      <c r="RHU5" s="299"/>
      <c r="RHV5" s="299"/>
      <c r="RHW5" s="299"/>
      <c r="RHX5" s="299"/>
      <c r="RHY5" s="299"/>
      <c r="RHZ5" s="299"/>
      <c r="RIA5" s="299"/>
      <c r="RIB5" s="299"/>
      <c r="RIC5" s="299"/>
      <c r="RID5" s="299"/>
      <c r="RIE5" s="299"/>
      <c r="RIF5" s="299"/>
      <c r="RIG5" s="299"/>
      <c r="RIH5" s="299"/>
      <c r="RII5" s="299"/>
      <c r="RIJ5" s="299"/>
      <c r="RIK5" s="299"/>
      <c r="RIL5" s="299"/>
      <c r="RIM5" s="299"/>
      <c r="RIN5" s="299"/>
      <c r="RIO5" s="299"/>
      <c r="RIP5" s="299"/>
      <c r="RIQ5" s="299"/>
      <c r="RIR5" s="299"/>
      <c r="RIS5" s="299"/>
      <c r="RIT5" s="299"/>
      <c r="RIU5" s="299"/>
      <c r="RIV5" s="299"/>
      <c r="RIW5" s="299"/>
      <c r="RIX5" s="299"/>
      <c r="RIY5" s="299"/>
      <c r="RIZ5" s="299"/>
      <c r="RJA5" s="299"/>
      <c r="RJB5" s="299"/>
      <c r="RJC5" s="299"/>
      <c r="RJD5" s="299"/>
      <c r="RJE5" s="299"/>
      <c r="RJF5" s="299"/>
      <c r="RJG5" s="299"/>
      <c r="RJH5" s="299"/>
      <c r="RJI5" s="299"/>
      <c r="RJJ5" s="299"/>
      <c r="RJK5" s="299"/>
      <c r="RJL5" s="299"/>
      <c r="RJM5" s="299"/>
      <c r="RJN5" s="299"/>
      <c r="RJO5" s="299"/>
      <c r="RJP5" s="299"/>
      <c r="RJQ5" s="299"/>
      <c r="RJR5" s="299"/>
      <c r="RJS5" s="299"/>
      <c r="RJT5" s="299"/>
      <c r="RJU5" s="299"/>
      <c r="RJV5" s="299"/>
      <c r="RJW5" s="299"/>
      <c r="RJX5" s="299"/>
      <c r="RJY5" s="299"/>
      <c r="RJZ5" s="299"/>
      <c r="RKA5" s="299"/>
      <c r="RKB5" s="299"/>
      <c r="RKC5" s="299"/>
      <c r="RKD5" s="299"/>
      <c r="RKE5" s="299"/>
      <c r="RKF5" s="299"/>
      <c r="RKG5" s="299"/>
      <c r="RKH5" s="299"/>
      <c r="RKI5" s="299"/>
      <c r="RKJ5" s="299"/>
      <c r="RKK5" s="299"/>
      <c r="RKL5" s="299"/>
      <c r="RKM5" s="299"/>
      <c r="RKN5" s="299"/>
      <c r="RKO5" s="299"/>
      <c r="RKP5" s="299"/>
      <c r="RKQ5" s="299"/>
      <c r="RKR5" s="299"/>
      <c r="RKS5" s="299"/>
      <c r="RKT5" s="299"/>
      <c r="RKU5" s="299"/>
      <c r="RKV5" s="299"/>
      <c r="RKW5" s="299"/>
      <c r="RKX5" s="299"/>
      <c r="RKY5" s="299"/>
      <c r="RKZ5" s="299"/>
      <c r="RLA5" s="299"/>
      <c r="RLB5" s="299"/>
      <c r="RLC5" s="299"/>
      <c r="RLD5" s="299"/>
      <c r="RLE5" s="299"/>
      <c r="RLF5" s="299"/>
      <c r="RLG5" s="299"/>
      <c r="RLH5" s="299"/>
      <c r="RLI5" s="299"/>
      <c r="RLJ5" s="299"/>
      <c r="RLK5" s="299"/>
      <c r="RLL5" s="299"/>
      <c r="RLM5" s="299"/>
      <c r="RLN5" s="299"/>
      <c r="RLO5" s="299"/>
      <c r="RLP5" s="299"/>
      <c r="RLQ5" s="299"/>
      <c r="RLR5" s="299"/>
      <c r="RLS5" s="299"/>
      <c r="RLT5" s="299"/>
      <c r="RLU5" s="299"/>
      <c r="RLV5" s="299"/>
      <c r="RLW5" s="299"/>
      <c r="RLX5" s="299"/>
      <c r="RLY5" s="299"/>
      <c r="RLZ5" s="299"/>
      <c r="RMA5" s="299"/>
      <c r="RMB5" s="299"/>
      <c r="RMC5" s="299"/>
      <c r="RMD5" s="299"/>
      <c r="RME5" s="299"/>
      <c r="RMF5" s="299"/>
      <c r="RMG5" s="299"/>
      <c r="RMH5" s="299"/>
      <c r="RMI5" s="299"/>
      <c r="RMJ5" s="299"/>
      <c r="RMK5" s="299"/>
      <c r="RML5" s="299"/>
      <c r="RMM5" s="299"/>
      <c r="RMN5" s="299"/>
      <c r="RMO5" s="299"/>
      <c r="RMP5" s="299"/>
      <c r="RMQ5" s="299"/>
      <c r="RMR5" s="299"/>
      <c r="RMS5" s="299"/>
      <c r="RMT5" s="299"/>
      <c r="RMU5" s="299"/>
      <c r="RMV5" s="299"/>
      <c r="RMW5" s="299"/>
      <c r="RMX5" s="299"/>
      <c r="RMY5" s="299"/>
      <c r="RMZ5" s="299"/>
      <c r="RNA5" s="299"/>
      <c r="RNB5" s="299"/>
      <c r="RNC5" s="299"/>
      <c r="RND5" s="299"/>
      <c r="RNE5" s="299"/>
      <c r="RNF5" s="299"/>
      <c r="RNG5" s="299"/>
      <c r="RNH5" s="299"/>
      <c r="RNI5" s="299"/>
      <c r="RNJ5" s="299"/>
      <c r="RNK5" s="299"/>
      <c r="RNL5" s="299"/>
      <c r="RNM5" s="299"/>
      <c r="RNN5" s="299"/>
      <c r="RNO5" s="299"/>
      <c r="RNP5" s="299"/>
      <c r="RNQ5" s="299"/>
      <c r="RNR5" s="299"/>
      <c r="RNS5" s="299"/>
      <c r="RNT5" s="299"/>
      <c r="RNU5" s="299"/>
      <c r="RNV5" s="299"/>
      <c r="RNW5" s="299"/>
      <c r="RNX5" s="299"/>
      <c r="RNY5" s="299"/>
      <c r="RNZ5" s="299"/>
      <c r="ROA5" s="299"/>
      <c r="ROB5" s="299"/>
      <c r="ROC5" s="299"/>
      <c r="ROD5" s="299"/>
      <c r="ROE5" s="299"/>
      <c r="ROF5" s="299"/>
      <c r="ROG5" s="299"/>
      <c r="ROH5" s="299"/>
      <c r="ROI5" s="299"/>
      <c r="ROJ5" s="299"/>
      <c r="ROK5" s="299"/>
      <c r="ROL5" s="299"/>
      <c r="ROM5" s="299"/>
      <c r="RON5" s="299"/>
      <c r="ROO5" s="299"/>
      <c r="ROP5" s="299"/>
      <c r="ROQ5" s="299"/>
      <c r="ROR5" s="299"/>
      <c r="ROS5" s="299"/>
      <c r="ROT5" s="299"/>
      <c r="ROU5" s="299"/>
      <c r="ROV5" s="299"/>
      <c r="ROW5" s="299"/>
      <c r="ROX5" s="299"/>
      <c r="ROY5" s="299"/>
      <c r="ROZ5" s="299"/>
      <c r="RPA5" s="299"/>
      <c r="RPB5" s="299"/>
      <c r="RPC5" s="299"/>
      <c r="RPD5" s="299"/>
      <c r="RPE5" s="299"/>
      <c r="RPF5" s="299"/>
      <c r="RPG5" s="299"/>
      <c r="RPH5" s="299"/>
      <c r="RPI5" s="299"/>
      <c r="RPJ5" s="299"/>
      <c r="RPK5" s="299"/>
      <c r="RPL5" s="299"/>
      <c r="RPM5" s="299"/>
      <c r="RPN5" s="299"/>
      <c r="RPO5" s="299"/>
      <c r="RPP5" s="299"/>
      <c r="RPQ5" s="299"/>
      <c r="RPR5" s="299"/>
      <c r="RPS5" s="299"/>
      <c r="RPT5" s="299"/>
      <c r="RPU5" s="299"/>
      <c r="RPV5" s="299"/>
      <c r="RPW5" s="299"/>
      <c r="RPX5" s="299"/>
      <c r="RPY5" s="299"/>
      <c r="RPZ5" s="299"/>
      <c r="RQA5" s="299"/>
      <c r="RQB5" s="299"/>
      <c r="RQC5" s="299"/>
      <c r="RQD5" s="299"/>
      <c r="RQE5" s="299"/>
      <c r="RQF5" s="299"/>
      <c r="RQG5" s="299"/>
      <c r="RQH5" s="299"/>
      <c r="RQI5" s="299"/>
      <c r="RQJ5" s="299"/>
      <c r="RQK5" s="299"/>
      <c r="RQL5" s="299"/>
      <c r="RQM5" s="299"/>
      <c r="RQN5" s="299"/>
      <c r="RQO5" s="299"/>
      <c r="RQP5" s="299"/>
      <c r="RQQ5" s="299"/>
      <c r="RQR5" s="299"/>
      <c r="RQS5" s="299"/>
      <c r="RQT5" s="299"/>
      <c r="RQU5" s="299"/>
      <c r="RQV5" s="299"/>
      <c r="RQW5" s="299"/>
      <c r="RQX5" s="299"/>
      <c r="RQY5" s="299"/>
      <c r="RQZ5" s="299"/>
      <c r="RRA5" s="299"/>
      <c r="RRB5" s="299"/>
      <c r="RRC5" s="299"/>
      <c r="RRD5" s="299"/>
      <c r="RRE5" s="299"/>
      <c r="RRF5" s="299"/>
      <c r="RRG5" s="299"/>
      <c r="RRH5" s="299"/>
      <c r="RRI5" s="299"/>
      <c r="RRJ5" s="299"/>
      <c r="RRK5" s="299"/>
      <c r="RRL5" s="299"/>
      <c r="RRM5" s="299"/>
      <c r="RRN5" s="299"/>
      <c r="RRO5" s="299"/>
      <c r="RRP5" s="299"/>
      <c r="RRQ5" s="299"/>
      <c r="RRR5" s="299"/>
      <c r="RRS5" s="299"/>
      <c r="RRT5" s="299"/>
      <c r="RRU5" s="299"/>
      <c r="RRV5" s="299"/>
      <c r="RRW5" s="299"/>
      <c r="RRX5" s="299"/>
      <c r="RRY5" s="299"/>
      <c r="RRZ5" s="299"/>
      <c r="RSA5" s="299"/>
      <c r="RSB5" s="299"/>
      <c r="RSC5" s="299"/>
      <c r="RSD5" s="299"/>
      <c r="RSE5" s="299"/>
      <c r="RSF5" s="299"/>
      <c r="RSG5" s="299"/>
      <c r="RSH5" s="299"/>
      <c r="RSI5" s="299"/>
      <c r="RSJ5" s="299"/>
      <c r="RSK5" s="299"/>
      <c r="RSL5" s="299"/>
      <c r="RSM5" s="299"/>
      <c r="RSN5" s="299"/>
      <c r="RSO5" s="299"/>
      <c r="RSP5" s="299"/>
      <c r="RSQ5" s="299"/>
      <c r="RSR5" s="299"/>
      <c r="RSS5" s="299"/>
      <c r="RST5" s="299"/>
      <c r="RSU5" s="299"/>
      <c r="RSV5" s="299"/>
      <c r="RSW5" s="299"/>
      <c r="RSX5" s="299"/>
      <c r="RSY5" s="299"/>
      <c r="RSZ5" s="299"/>
      <c r="RTA5" s="299"/>
      <c r="RTB5" s="299"/>
      <c r="RTC5" s="299"/>
      <c r="RTD5" s="299"/>
      <c r="RTE5" s="299"/>
      <c r="RTF5" s="299"/>
      <c r="RTG5" s="299"/>
      <c r="RTH5" s="299"/>
      <c r="RTI5" s="299"/>
      <c r="RTJ5" s="299"/>
      <c r="RTK5" s="299"/>
      <c r="RTL5" s="299"/>
      <c r="RTM5" s="299"/>
      <c r="RTN5" s="299"/>
      <c r="RTO5" s="299"/>
      <c r="RTP5" s="299"/>
      <c r="RTQ5" s="299"/>
      <c r="RTR5" s="299"/>
      <c r="RTS5" s="299"/>
      <c r="RTT5" s="299"/>
      <c r="RTU5" s="299"/>
      <c r="RTV5" s="299"/>
      <c r="RTW5" s="299"/>
      <c r="RTX5" s="299"/>
      <c r="RTY5" s="299"/>
      <c r="RTZ5" s="299"/>
      <c r="RUA5" s="299"/>
      <c r="RUB5" s="299"/>
      <c r="RUC5" s="299"/>
      <c r="RUD5" s="299"/>
      <c r="RUE5" s="299"/>
      <c r="RUF5" s="299"/>
      <c r="RUG5" s="299"/>
      <c r="RUH5" s="299"/>
      <c r="RUI5" s="299"/>
      <c r="RUJ5" s="299"/>
      <c r="RUK5" s="299"/>
      <c r="RUL5" s="299"/>
      <c r="RUM5" s="299"/>
      <c r="RUN5" s="299"/>
      <c r="RUO5" s="299"/>
      <c r="RUP5" s="299"/>
      <c r="RUQ5" s="299"/>
      <c r="RUR5" s="299"/>
      <c r="RUS5" s="299"/>
      <c r="RUT5" s="299"/>
      <c r="RUU5" s="299"/>
      <c r="RUV5" s="299"/>
      <c r="RUW5" s="299"/>
      <c r="RUX5" s="299"/>
      <c r="RUY5" s="299"/>
      <c r="RUZ5" s="299"/>
      <c r="RVA5" s="299"/>
      <c r="RVB5" s="299"/>
      <c r="RVC5" s="299"/>
      <c r="RVD5" s="299"/>
      <c r="RVE5" s="299"/>
      <c r="RVF5" s="299"/>
      <c r="RVG5" s="299"/>
      <c r="RVH5" s="299"/>
      <c r="RVI5" s="299"/>
      <c r="RVJ5" s="299"/>
      <c r="RVK5" s="299"/>
      <c r="RVL5" s="299"/>
      <c r="RVM5" s="299"/>
      <c r="RVN5" s="299"/>
      <c r="RVO5" s="299"/>
      <c r="RVP5" s="299"/>
      <c r="RVQ5" s="299"/>
      <c r="RVR5" s="299"/>
      <c r="RVS5" s="299"/>
      <c r="RVT5" s="299"/>
      <c r="RVU5" s="299"/>
      <c r="RVV5" s="299"/>
      <c r="RVW5" s="299"/>
      <c r="RVX5" s="299"/>
      <c r="RVY5" s="299"/>
      <c r="RVZ5" s="299"/>
      <c r="RWA5" s="299"/>
      <c r="RWB5" s="299"/>
      <c r="RWC5" s="299"/>
      <c r="RWD5" s="299"/>
      <c r="RWE5" s="299"/>
      <c r="RWF5" s="299"/>
      <c r="RWG5" s="299"/>
      <c r="RWH5" s="299"/>
      <c r="RWI5" s="299"/>
      <c r="RWJ5" s="299"/>
      <c r="RWK5" s="299"/>
      <c r="RWL5" s="299"/>
      <c r="RWM5" s="299"/>
      <c r="RWN5" s="299"/>
      <c r="RWO5" s="299"/>
      <c r="RWP5" s="299"/>
      <c r="RWQ5" s="299"/>
      <c r="RWR5" s="299"/>
      <c r="RWS5" s="299"/>
      <c r="RWT5" s="299"/>
      <c r="RWU5" s="299"/>
      <c r="RWV5" s="299"/>
      <c r="RWW5" s="299"/>
      <c r="RWX5" s="299"/>
      <c r="RWY5" s="299"/>
      <c r="RWZ5" s="299"/>
      <c r="RXA5" s="299"/>
      <c r="RXB5" s="299"/>
      <c r="RXC5" s="299"/>
      <c r="RXD5" s="299"/>
      <c r="RXE5" s="299"/>
      <c r="RXF5" s="299"/>
      <c r="RXG5" s="299"/>
      <c r="RXH5" s="299"/>
      <c r="RXI5" s="299"/>
      <c r="RXJ5" s="299"/>
      <c r="RXK5" s="299"/>
      <c r="RXL5" s="299"/>
      <c r="RXM5" s="299"/>
      <c r="RXN5" s="299"/>
      <c r="RXO5" s="299"/>
      <c r="RXP5" s="299"/>
      <c r="RXQ5" s="299"/>
      <c r="RXR5" s="299"/>
      <c r="RXS5" s="299"/>
      <c r="RXT5" s="299"/>
      <c r="RXU5" s="299"/>
      <c r="RXV5" s="299"/>
      <c r="RXW5" s="299"/>
      <c r="RXX5" s="299"/>
      <c r="RXY5" s="299"/>
      <c r="RXZ5" s="299"/>
      <c r="RYA5" s="299"/>
      <c r="RYB5" s="299"/>
      <c r="RYC5" s="299"/>
      <c r="RYD5" s="299"/>
      <c r="RYE5" s="299"/>
      <c r="RYF5" s="299"/>
      <c r="RYG5" s="299"/>
      <c r="RYH5" s="299"/>
      <c r="RYI5" s="299"/>
      <c r="RYJ5" s="299"/>
      <c r="RYK5" s="299"/>
      <c r="RYL5" s="299"/>
      <c r="RYM5" s="299"/>
      <c r="RYN5" s="299"/>
      <c r="RYO5" s="299"/>
      <c r="RYP5" s="299"/>
      <c r="RYQ5" s="299"/>
      <c r="RYR5" s="299"/>
      <c r="RYS5" s="299"/>
      <c r="RYT5" s="299"/>
      <c r="RYU5" s="299"/>
      <c r="RYV5" s="299"/>
      <c r="RYW5" s="299"/>
      <c r="RYX5" s="299"/>
      <c r="RYY5" s="299"/>
      <c r="RYZ5" s="299"/>
      <c r="RZA5" s="299"/>
      <c r="RZB5" s="299"/>
      <c r="RZC5" s="299"/>
      <c r="RZD5" s="299"/>
      <c r="RZE5" s="299"/>
      <c r="RZF5" s="299"/>
      <c r="RZG5" s="299"/>
      <c r="RZH5" s="299"/>
      <c r="RZI5" s="299"/>
      <c r="RZJ5" s="299"/>
      <c r="RZK5" s="299"/>
      <c r="RZL5" s="299"/>
      <c r="RZM5" s="299"/>
      <c r="RZN5" s="299"/>
      <c r="RZO5" s="299"/>
      <c r="RZP5" s="299"/>
      <c r="RZQ5" s="299"/>
      <c r="RZR5" s="299"/>
      <c r="RZS5" s="299"/>
      <c r="RZT5" s="299"/>
      <c r="RZU5" s="299"/>
      <c r="RZV5" s="299"/>
      <c r="RZW5" s="299"/>
      <c r="RZX5" s="299"/>
      <c r="RZY5" s="299"/>
      <c r="RZZ5" s="299"/>
      <c r="SAA5" s="299"/>
      <c r="SAB5" s="299"/>
      <c r="SAC5" s="299"/>
      <c r="SAD5" s="299"/>
      <c r="SAE5" s="299"/>
      <c r="SAF5" s="299"/>
      <c r="SAG5" s="299"/>
      <c r="SAH5" s="299"/>
      <c r="SAI5" s="299"/>
      <c r="SAJ5" s="299"/>
      <c r="SAK5" s="299"/>
      <c r="SAL5" s="299"/>
      <c r="SAM5" s="299"/>
      <c r="SAN5" s="299"/>
      <c r="SAO5" s="299"/>
      <c r="SAP5" s="299"/>
      <c r="SAQ5" s="299"/>
      <c r="SAR5" s="299"/>
      <c r="SAS5" s="299"/>
      <c r="SAT5" s="299"/>
      <c r="SAU5" s="299"/>
      <c r="SAV5" s="299"/>
      <c r="SAW5" s="299"/>
      <c r="SAX5" s="299"/>
      <c r="SAY5" s="299"/>
      <c r="SAZ5" s="299"/>
      <c r="SBA5" s="299"/>
      <c r="SBB5" s="299"/>
      <c r="SBC5" s="299"/>
      <c r="SBD5" s="299"/>
      <c r="SBE5" s="299"/>
      <c r="SBF5" s="299"/>
      <c r="SBG5" s="299"/>
      <c r="SBH5" s="299"/>
      <c r="SBI5" s="299"/>
      <c r="SBJ5" s="299"/>
      <c r="SBK5" s="299"/>
      <c r="SBL5" s="299"/>
      <c r="SBM5" s="299"/>
      <c r="SBN5" s="299"/>
      <c r="SBO5" s="299"/>
      <c r="SBP5" s="299"/>
      <c r="SBQ5" s="299"/>
      <c r="SBR5" s="299"/>
      <c r="SBS5" s="299"/>
      <c r="SBT5" s="299"/>
      <c r="SBU5" s="299"/>
      <c r="SBV5" s="299"/>
      <c r="SBW5" s="299"/>
      <c r="SBX5" s="299"/>
      <c r="SBY5" s="299"/>
      <c r="SBZ5" s="299"/>
      <c r="SCA5" s="299"/>
      <c r="SCB5" s="299"/>
      <c r="SCC5" s="299"/>
      <c r="SCD5" s="299"/>
      <c r="SCE5" s="299"/>
      <c r="SCF5" s="299"/>
      <c r="SCG5" s="299"/>
      <c r="SCH5" s="299"/>
      <c r="SCI5" s="299"/>
      <c r="SCJ5" s="299"/>
      <c r="SCK5" s="299"/>
      <c r="SCL5" s="299"/>
      <c r="SCM5" s="299"/>
      <c r="SCN5" s="299"/>
      <c r="SCO5" s="299"/>
      <c r="SCP5" s="299"/>
      <c r="SCQ5" s="299"/>
      <c r="SCR5" s="299"/>
      <c r="SCS5" s="299"/>
      <c r="SCT5" s="299"/>
      <c r="SCU5" s="299"/>
      <c r="SCV5" s="299"/>
      <c r="SCW5" s="299"/>
      <c r="SCX5" s="299"/>
      <c r="SCY5" s="299"/>
      <c r="SCZ5" s="299"/>
      <c r="SDA5" s="299"/>
      <c r="SDB5" s="299"/>
      <c r="SDC5" s="299"/>
      <c r="SDD5" s="299"/>
      <c r="SDE5" s="299"/>
      <c r="SDF5" s="299"/>
      <c r="SDG5" s="299"/>
      <c r="SDH5" s="299"/>
      <c r="SDI5" s="299"/>
      <c r="SDJ5" s="299"/>
      <c r="SDK5" s="299"/>
      <c r="SDL5" s="299"/>
      <c r="SDM5" s="299"/>
      <c r="SDN5" s="299"/>
      <c r="SDO5" s="299"/>
      <c r="SDP5" s="299"/>
      <c r="SDQ5" s="299"/>
      <c r="SDR5" s="299"/>
      <c r="SDS5" s="299"/>
      <c r="SDT5" s="299"/>
      <c r="SDU5" s="299"/>
      <c r="SDV5" s="299"/>
      <c r="SDW5" s="299"/>
      <c r="SDX5" s="299"/>
      <c r="SDY5" s="299"/>
      <c r="SDZ5" s="299"/>
      <c r="SEA5" s="299"/>
      <c r="SEB5" s="299"/>
      <c r="SEC5" s="299"/>
      <c r="SED5" s="299"/>
      <c r="SEE5" s="299"/>
      <c r="SEF5" s="299"/>
      <c r="SEG5" s="299"/>
      <c r="SEH5" s="299"/>
      <c r="SEI5" s="299"/>
      <c r="SEJ5" s="299"/>
      <c r="SEK5" s="299"/>
      <c r="SEL5" s="299"/>
      <c r="SEM5" s="299"/>
      <c r="SEN5" s="299"/>
      <c r="SEO5" s="299"/>
      <c r="SEP5" s="299"/>
      <c r="SEQ5" s="299"/>
      <c r="SER5" s="299"/>
      <c r="SES5" s="299"/>
      <c r="SET5" s="299"/>
      <c r="SEU5" s="299"/>
      <c r="SEV5" s="299"/>
      <c r="SEW5" s="299"/>
      <c r="SEX5" s="299"/>
      <c r="SEY5" s="299"/>
      <c r="SEZ5" s="299"/>
      <c r="SFA5" s="299"/>
      <c r="SFB5" s="299"/>
      <c r="SFC5" s="299"/>
      <c r="SFD5" s="299"/>
      <c r="SFE5" s="299"/>
      <c r="SFF5" s="299"/>
      <c r="SFG5" s="299"/>
      <c r="SFH5" s="299"/>
      <c r="SFI5" s="299"/>
      <c r="SFJ5" s="299"/>
      <c r="SFK5" s="299"/>
      <c r="SFL5" s="299"/>
      <c r="SFM5" s="299"/>
      <c r="SFN5" s="299"/>
      <c r="SFO5" s="299"/>
      <c r="SFP5" s="299"/>
      <c r="SFQ5" s="299"/>
      <c r="SFR5" s="299"/>
      <c r="SFS5" s="299"/>
      <c r="SFT5" s="299"/>
      <c r="SFU5" s="299"/>
      <c r="SFV5" s="299"/>
      <c r="SFW5" s="299"/>
      <c r="SFX5" s="299"/>
      <c r="SFY5" s="299"/>
      <c r="SFZ5" s="299"/>
      <c r="SGA5" s="299"/>
      <c r="SGB5" s="299"/>
      <c r="SGC5" s="299"/>
      <c r="SGD5" s="299"/>
      <c r="SGE5" s="299"/>
      <c r="SGF5" s="299"/>
      <c r="SGG5" s="299"/>
      <c r="SGH5" s="299"/>
      <c r="SGI5" s="299"/>
      <c r="SGJ5" s="299"/>
      <c r="SGK5" s="299"/>
      <c r="SGL5" s="299"/>
      <c r="SGM5" s="299"/>
      <c r="SGN5" s="299"/>
      <c r="SGO5" s="299"/>
      <c r="SGP5" s="299"/>
      <c r="SGQ5" s="299"/>
      <c r="SGR5" s="299"/>
      <c r="SGS5" s="299"/>
      <c r="SGT5" s="299"/>
      <c r="SGU5" s="299"/>
      <c r="SGV5" s="299"/>
      <c r="SGW5" s="299"/>
      <c r="SGX5" s="299"/>
      <c r="SGY5" s="299"/>
      <c r="SGZ5" s="299"/>
      <c r="SHA5" s="299"/>
      <c r="SHB5" s="299"/>
      <c r="SHC5" s="299"/>
      <c r="SHD5" s="299"/>
      <c r="SHE5" s="299"/>
      <c r="SHF5" s="299"/>
      <c r="SHG5" s="299"/>
      <c r="SHH5" s="299"/>
      <c r="SHI5" s="299"/>
      <c r="SHJ5" s="299"/>
      <c r="SHK5" s="299"/>
      <c r="SHL5" s="299"/>
      <c r="SHM5" s="299"/>
      <c r="SHN5" s="299"/>
      <c r="SHO5" s="299"/>
      <c r="SHP5" s="299"/>
      <c r="SHQ5" s="299"/>
      <c r="SHR5" s="299"/>
      <c r="SHS5" s="299"/>
      <c r="SHT5" s="299"/>
      <c r="SHU5" s="299"/>
      <c r="SHV5" s="299"/>
      <c r="SHW5" s="299"/>
      <c r="SHX5" s="299"/>
      <c r="SHY5" s="299"/>
      <c r="SHZ5" s="299"/>
      <c r="SIA5" s="299"/>
      <c r="SIB5" s="299"/>
      <c r="SIC5" s="299"/>
      <c r="SID5" s="299"/>
      <c r="SIE5" s="299"/>
      <c r="SIF5" s="299"/>
      <c r="SIG5" s="299"/>
      <c r="SIH5" s="299"/>
      <c r="SII5" s="299"/>
      <c r="SIJ5" s="299"/>
      <c r="SIK5" s="299"/>
      <c r="SIL5" s="299"/>
      <c r="SIM5" s="299"/>
      <c r="SIN5" s="299"/>
      <c r="SIO5" s="299"/>
      <c r="SIP5" s="299"/>
      <c r="SIQ5" s="299"/>
      <c r="SIR5" s="299"/>
      <c r="SIS5" s="299"/>
      <c r="SIT5" s="299"/>
      <c r="SIU5" s="299"/>
      <c r="SIV5" s="299"/>
      <c r="SIW5" s="299"/>
      <c r="SIX5" s="299"/>
      <c r="SIY5" s="299"/>
      <c r="SIZ5" s="299"/>
      <c r="SJA5" s="299"/>
      <c r="SJB5" s="299"/>
      <c r="SJC5" s="299"/>
      <c r="SJD5" s="299"/>
      <c r="SJE5" s="299"/>
      <c r="SJF5" s="299"/>
      <c r="SJG5" s="299"/>
      <c r="SJH5" s="299"/>
      <c r="SJI5" s="299"/>
      <c r="SJJ5" s="299"/>
      <c r="SJK5" s="299"/>
      <c r="SJL5" s="299"/>
      <c r="SJM5" s="299"/>
      <c r="SJN5" s="299"/>
      <c r="SJO5" s="299"/>
      <c r="SJP5" s="299"/>
      <c r="SJQ5" s="299"/>
      <c r="SJR5" s="299"/>
      <c r="SJS5" s="299"/>
      <c r="SJT5" s="299"/>
      <c r="SJU5" s="299"/>
      <c r="SJV5" s="299"/>
      <c r="SJW5" s="299"/>
      <c r="SJX5" s="299"/>
      <c r="SJY5" s="299"/>
      <c r="SJZ5" s="299"/>
      <c r="SKA5" s="299"/>
      <c r="SKB5" s="299"/>
      <c r="SKC5" s="299"/>
      <c r="SKD5" s="299"/>
      <c r="SKE5" s="299"/>
      <c r="SKF5" s="299"/>
      <c r="SKG5" s="299"/>
      <c r="SKH5" s="299"/>
      <c r="SKI5" s="299"/>
      <c r="SKJ5" s="299"/>
      <c r="SKK5" s="299"/>
      <c r="SKL5" s="299"/>
      <c r="SKM5" s="299"/>
      <c r="SKN5" s="299"/>
      <c r="SKO5" s="299"/>
      <c r="SKP5" s="299"/>
      <c r="SKQ5" s="299"/>
      <c r="SKR5" s="299"/>
      <c r="SKS5" s="299"/>
      <c r="SKT5" s="299"/>
      <c r="SKU5" s="299"/>
      <c r="SKV5" s="299"/>
      <c r="SKW5" s="299"/>
      <c r="SKX5" s="299"/>
      <c r="SKY5" s="299"/>
      <c r="SKZ5" s="299"/>
      <c r="SLA5" s="299"/>
      <c r="SLB5" s="299"/>
      <c r="SLC5" s="299"/>
      <c r="SLD5" s="299"/>
      <c r="SLE5" s="299"/>
      <c r="SLF5" s="299"/>
      <c r="SLG5" s="299"/>
      <c r="SLH5" s="299"/>
      <c r="SLI5" s="299"/>
      <c r="SLJ5" s="299"/>
      <c r="SLK5" s="299"/>
      <c r="SLL5" s="299"/>
      <c r="SLM5" s="299"/>
      <c r="SLN5" s="299"/>
      <c r="SLO5" s="299"/>
      <c r="SLP5" s="299"/>
      <c r="SLQ5" s="299"/>
      <c r="SLR5" s="299"/>
      <c r="SLS5" s="299"/>
      <c r="SLT5" s="299"/>
      <c r="SLU5" s="299"/>
      <c r="SLV5" s="299"/>
      <c r="SLW5" s="299"/>
      <c r="SLX5" s="299"/>
      <c r="SLY5" s="299"/>
      <c r="SLZ5" s="299"/>
      <c r="SMA5" s="299"/>
      <c r="SMB5" s="299"/>
      <c r="SMC5" s="299"/>
      <c r="SMD5" s="299"/>
      <c r="SME5" s="299"/>
      <c r="SMF5" s="299"/>
      <c r="SMG5" s="299"/>
      <c r="SMH5" s="299"/>
      <c r="SMI5" s="299"/>
      <c r="SMJ5" s="299"/>
      <c r="SMK5" s="299"/>
      <c r="SML5" s="299"/>
      <c r="SMM5" s="299"/>
      <c r="SMN5" s="299"/>
      <c r="SMO5" s="299"/>
      <c r="SMP5" s="299"/>
      <c r="SMQ5" s="299"/>
      <c r="SMR5" s="299"/>
      <c r="SMS5" s="299"/>
      <c r="SMT5" s="299"/>
      <c r="SMU5" s="299"/>
      <c r="SMV5" s="299"/>
      <c r="SMW5" s="299"/>
      <c r="SMX5" s="299"/>
      <c r="SMY5" s="299"/>
      <c r="SMZ5" s="299"/>
      <c r="SNA5" s="299"/>
      <c r="SNB5" s="299"/>
      <c r="SNC5" s="299"/>
      <c r="SND5" s="299"/>
      <c r="SNE5" s="299"/>
      <c r="SNF5" s="299"/>
      <c r="SNG5" s="299"/>
      <c r="SNH5" s="299"/>
      <c r="SNI5" s="299"/>
      <c r="SNJ5" s="299"/>
      <c r="SNK5" s="299"/>
      <c r="SNL5" s="299"/>
      <c r="SNM5" s="299"/>
      <c r="SNN5" s="299"/>
      <c r="SNO5" s="299"/>
      <c r="SNP5" s="299"/>
      <c r="SNQ5" s="299"/>
      <c r="SNR5" s="299"/>
      <c r="SNS5" s="299"/>
      <c r="SNT5" s="299"/>
      <c r="SNU5" s="299"/>
      <c r="SNV5" s="299"/>
      <c r="SNW5" s="299"/>
      <c r="SNX5" s="299"/>
      <c r="SNY5" s="299"/>
      <c r="SNZ5" s="299"/>
      <c r="SOA5" s="299"/>
      <c r="SOB5" s="299"/>
      <c r="SOC5" s="299"/>
      <c r="SOD5" s="299"/>
      <c r="SOE5" s="299"/>
      <c r="SOF5" s="299"/>
      <c r="SOG5" s="299"/>
      <c r="SOH5" s="299"/>
      <c r="SOI5" s="299"/>
      <c r="SOJ5" s="299"/>
      <c r="SOK5" s="299"/>
      <c r="SOL5" s="299"/>
      <c r="SOM5" s="299"/>
      <c r="SON5" s="299"/>
      <c r="SOO5" s="299"/>
      <c r="SOP5" s="299"/>
      <c r="SOQ5" s="299"/>
      <c r="SOR5" s="299"/>
      <c r="SOS5" s="299"/>
      <c r="SOT5" s="299"/>
      <c r="SOU5" s="299"/>
      <c r="SOV5" s="299"/>
      <c r="SOW5" s="299"/>
      <c r="SOX5" s="299"/>
      <c r="SOY5" s="299"/>
      <c r="SOZ5" s="299"/>
      <c r="SPA5" s="299"/>
      <c r="SPB5" s="299"/>
      <c r="SPC5" s="299"/>
      <c r="SPD5" s="299"/>
      <c r="SPE5" s="299"/>
      <c r="SPF5" s="299"/>
      <c r="SPG5" s="299"/>
      <c r="SPH5" s="299"/>
      <c r="SPI5" s="299"/>
      <c r="SPJ5" s="299"/>
      <c r="SPK5" s="299"/>
      <c r="SPL5" s="299"/>
      <c r="SPM5" s="299"/>
      <c r="SPN5" s="299"/>
      <c r="SPO5" s="299"/>
      <c r="SPP5" s="299"/>
      <c r="SPQ5" s="299"/>
      <c r="SPR5" s="299"/>
      <c r="SPS5" s="299"/>
      <c r="SPT5" s="299"/>
      <c r="SPU5" s="299"/>
      <c r="SPV5" s="299"/>
      <c r="SPW5" s="299"/>
      <c r="SPX5" s="299"/>
      <c r="SPY5" s="299"/>
      <c r="SPZ5" s="299"/>
      <c r="SQA5" s="299"/>
      <c r="SQB5" s="299"/>
      <c r="SQC5" s="299"/>
      <c r="SQD5" s="299"/>
      <c r="SQE5" s="299"/>
      <c r="SQF5" s="299"/>
      <c r="SQG5" s="299"/>
      <c r="SQH5" s="299"/>
      <c r="SQI5" s="299"/>
      <c r="SQJ5" s="299"/>
      <c r="SQK5" s="299"/>
      <c r="SQL5" s="299"/>
      <c r="SQM5" s="299"/>
      <c r="SQN5" s="299"/>
      <c r="SQO5" s="299"/>
      <c r="SQP5" s="299"/>
      <c r="SQQ5" s="299"/>
      <c r="SQR5" s="299"/>
      <c r="SQS5" s="299"/>
      <c r="SQT5" s="299"/>
      <c r="SQU5" s="299"/>
      <c r="SQV5" s="299"/>
      <c r="SQW5" s="299"/>
      <c r="SQX5" s="299"/>
      <c r="SQY5" s="299"/>
      <c r="SQZ5" s="299"/>
      <c r="SRA5" s="299"/>
      <c r="SRB5" s="299"/>
      <c r="SRC5" s="299"/>
      <c r="SRD5" s="299"/>
      <c r="SRE5" s="299"/>
      <c r="SRF5" s="299"/>
      <c r="SRG5" s="299"/>
      <c r="SRH5" s="299"/>
      <c r="SRI5" s="299"/>
      <c r="SRJ5" s="299"/>
      <c r="SRK5" s="299"/>
      <c r="SRL5" s="299"/>
      <c r="SRM5" s="299"/>
      <c r="SRN5" s="299"/>
      <c r="SRO5" s="299"/>
      <c r="SRP5" s="299"/>
      <c r="SRQ5" s="299"/>
      <c r="SRR5" s="299"/>
      <c r="SRS5" s="299"/>
      <c r="SRT5" s="299"/>
      <c r="SRU5" s="299"/>
      <c r="SRV5" s="299"/>
      <c r="SRW5" s="299"/>
      <c r="SRX5" s="299"/>
      <c r="SRY5" s="299"/>
      <c r="SRZ5" s="299"/>
      <c r="SSA5" s="299"/>
      <c r="SSB5" s="299"/>
      <c r="SSC5" s="299"/>
      <c r="SSD5" s="299"/>
      <c r="SSE5" s="299"/>
      <c r="SSF5" s="299"/>
      <c r="SSG5" s="299"/>
      <c r="SSH5" s="299"/>
      <c r="SSI5" s="299"/>
      <c r="SSJ5" s="299"/>
      <c r="SSK5" s="299"/>
      <c r="SSL5" s="299"/>
      <c r="SSM5" s="299"/>
      <c r="SSN5" s="299"/>
      <c r="SSO5" s="299"/>
      <c r="SSP5" s="299"/>
      <c r="SSQ5" s="299"/>
      <c r="SSR5" s="299"/>
      <c r="SSS5" s="299"/>
      <c r="SST5" s="299"/>
      <c r="SSU5" s="299"/>
      <c r="SSV5" s="299"/>
      <c r="SSW5" s="299"/>
      <c r="SSX5" s="299"/>
      <c r="SSY5" s="299"/>
      <c r="SSZ5" s="299"/>
      <c r="STA5" s="299"/>
      <c r="STB5" s="299"/>
      <c r="STC5" s="299"/>
      <c r="STD5" s="299"/>
      <c r="STE5" s="299"/>
      <c r="STF5" s="299"/>
      <c r="STG5" s="299"/>
      <c r="STH5" s="299"/>
      <c r="STI5" s="299"/>
      <c r="STJ5" s="299"/>
      <c r="STK5" s="299"/>
      <c r="STL5" s="299"/>
      <c r="STM5" s="299"/>
      <c r="STN5" s="299"/>
      <c r="STO5" s="299"/>
      <c r="STP5" s="299"/>
      <c r="STQ5" s="299"/>
      <c r="STR5" s="299"/>
      <c r="STS5" s="299"/>
      <c r="STT5" s="299"/>
      <c r="STU5" s="299"/>
      <c r="STV5" s="299"/>
      <c r="STW5" s="299"/>
      <c r="STX5" s="299"/>
      <c r="STY5" s="299"/>
      <c r="STZ5" s="299"/>
      <c r="SUA5" s="299"/>
      <c r="SUB5" s="299"/>
      <c r="SUC5" s="299"/>
      <c r="SUD5" s="299"/>
      <c r="SUE5" s="299"/>
      <c r="SUF5" s="299"/>
      <c r="SUG5" s="299"/>
      <c r="SUH5" s="299"/>
      <c r="SUI5" s="299"/>
      <c r="SUJ5" s="299"/>
      <c r="SUK5" s="299"/>
      <c r="SUL5" s="299"/>
      <c r="SUM5" s="299"/>
      <c r="SUN5" s="299"/>
      <c r="SUO5" s="299"/>
      <c r="SUP5" s="299"/>
      <c r="SUQ5" s="299"/>
      <c r="SUR5" s="299"/>
      <c r="SUS5" s="299"/>
      <c r="SUT5" s="299"/>
      <c r="SUU5" s="299"/>
      <c r="SUV5" s="299"/>
      <c r="SUW5" s="299"/>
      <c r="SUX5" s="299"/>
      <c r="SUY5" s="299"/>
      <c r="SUZ5" s="299"/>
      <c r="SVA5" s="299"/>
      <c r="SVB5" s="299"/>
      <c r="SVC5" s="299"/>
      <c r="SVD5" s="299"/>
      <c r="SVE5" s="299"/>
      <c r="SVF5" s="299"/>
      <c r="SVG5" s="299"/>
      <c r="SVH5" s="299"/>
      <c r="SVI5" s="299"/>
      <c r="SVJ5" s="299"/>
      <c r="SVK5" s="299"/>
      <c r="SVL5" s="299"/>
      <c r="SVM5" s="299"/>
      <c r="SVN5" s="299"/>
      <c r="SVO5" s="299"/>
      <c r="SVP5" s="299"/>
      <c r="SVQ5" s="299"/>
      <c r="SVR5" s="299"/>
      <c r="SVS5" s="299"/>
      <c r="SVT5" s="299"/>
      <c r="SVU5" s="299"/>
      <c r="SVV5" s="299"/>
      <c r="SVW5" s="299"/>
      <c r="SVX5" s="299"/>
      <c r="SVY5" s="299"/>
      <c r="SVZ5" s="299"/>
      <c r="SWA5" s="299"/>
      <c r="SWB5" s="299"/>
      <c r="SWC5" s="299"/>
      <c r="SWD5" s="299"/>
      <c r="SWE5" s="299"/>
      <c r="SWF5" s="299"/>
      <c r="SWG5" s="299"/>
      <c r="SWH5" s="299"/>
      <c r="SWI5" s="299"/>
      <c r="SWJ5" s="299"/>
      <c r="SWK5" s="299"/>
      <c r="SWL5" s="299"/>
      <c r="SWM5" s="299"/>
      <c r="SWN5" s="299"/>
      <c r="SWO5" s="299"/>
      <c r="SWP5" s="299"/>
      <c r="SWQ5" s="299"/>
      <c r="SWR5" s="299"/>
      <c r="SWS5" s="299"/>
      <c r="SWT5" s="299"/>
      <c r="SWU5" s="299"/>
      <c r="SWV5" s="299"/>
      <c r="SWW5" s="299"/>
      <c r="SWX5" s="299"/>
      <c r="SWY5" s="299"/>
      <c r="SWZ5" s="299"/>
      <c r="SXA5" s="299"/>
      <c r="SXB5" s="299"/>
      <c r="SXC5" s="299"/>
      <c r="SXD5" s="299"/>
      <c r="SXE5" s="299"/>
      <c r="SXF5" s="299"/>
      <c r="SXG5" s="299"/>
      <c r="SXH5" s="299"/>
      <c r="SXI5" s="299"/>
      <c r="SXJ5" s="299"/>
      <c r="SXK5" s="299"/>
      <c r="SXL5" s="299"/>
      <c r="SXM5" s="299"/>
      <c r="SXN5" s="299"/>
      <c r="SXO5" s="299"/>
      <c r="SXP5" s="299"/>
      <c r="SXQ5" s="299"/>
      <c r="SXR5" s="299"/>
      <c r="SXS5" s="299"/>
      <c r="SXT5" s="299"/>
      <c r="SXU5" s="299"/>
      <c r="SXV5" s="299"/>
      <c r="SXW5" s="299"/>
      <c r="SXX5" s="299"/>
      <c r="SXY5" s="299"/>
      <c r="SXZ5" s="299"/>
      <c r="SYA5" s="299"/>
      <c r="SYB5" s="299"/>
      <c r="SYC5" s="299"/>
      <c r="SYD5" s="299"/>
      <c r="SYE5" s="299"/>
      <c r="SYF5" s="299"/>
      <c r="SYG5" s="299"/>
      <c r="SYH5" s="299"/>
      <c r="SYI5" s="299"/>
      <c r="SYJ5" s="299"/>
      <c r="SYK5" s="299"/>
      <c r="SYL5" s="299"/>
      <c r="SYM5" s="299"/>
      <c r="SYN5" s="299"/>
      <c r="SYO5" s="299"/>
      <c r="SYP5" s="299"/>
      <c r="SYQ5" s="299"/>
      <c r="SYR5" s="299"/>
      <c r="SYS5" s="299"/>
      <c r="SYT5" s="299"/>
      <c r="SYU5" s="299"/>
      <c r="SYV5" s="299"/>
      <c r="SYW5" s="299"/>
      <c r="SYX5" s="299"/>
      <c r="SYY5" s="299"/>
      <c r="SYZ5" s="299"/>
      <c r="SZA5" s="299"/>
      <c r="SZB5" s="299"/>
      <c r="SZC5" s="299"/>
      <c r="SZD5" s="299"/>
      <c r="SZE5" s="299"/>
      <c r="SZF5" s="299"/>
      <c r="SZG5" s="299"/>
      <c r="SZH5" s="299"/>
      <c r="SZI5" s="299"/>
      <c r="SZJ5" s="299"/>
      <c r="SZK5" s="299"/>
      <c r="SZL5" s="299"/>
      <c r="SZM5" s="299"/>
      <c r="SZN5" s="299"/>
      <c r="SZO5" s="299"/>
      <c r="SZP5" s="299"/>
      <c r="SZQ5" s="299"/>
      <c r="SZR5" s="299"/>
      <c r="SZS5" s="299"/>
      <c r="SZT5" s="299"/>
      <c r="SZU5" s="299"/>
      <c r="SZV5" s="299"/>
      <c r="SZW5" s="299"/>
      <c r="SZX5" s="299"/>
      <c r="SZY5" s="299"/>
      <c r="SZZ5" s="299"/>
      <c r="TAA5" s="299"/>
      <c r="TAB5" s="299"/>
      <c r="TAC5" s="299"/>
      <c r="TAD5" s="299"/>
      <c r="TAE5" s="299"/>
      <c r="TAF5" s="299"/>
      <c r="TAG5" s="299"/>
      <c r="TAH5" s="299"/>
      <c r="TAI5" s="299"/>
      <c r="TAJ5" s="299"/>
      <c r="TAK5" s="299"/>
      <c r="TAL5" s="299"/>
      <c r="TAM5" s="299"/>
      <c r="TAN5" s="299"/>
      <c r="TAO5" s="299"/>
      <c r="TAP5" s="299"/>
      <c r="TAQ5" s="299"/>
      <c r="TAR5" s="299"/>
      <c r="TAS5" s="299"/>
      <c r="TAT5" s="299"/>
      <c r="TAU5" s="299"/>
      <c r="TAV5" s="299"/>
      <c r="TAW5" s="299"/>
      <c r="TAX5" s="299"/>
      <c r="TAY5" s="299"/>
      <c r="TAZ5" s="299"/>
      <c r="TBA5" s="299"/>
      <c r="TBB5" s="299"/>
      <c r="TBC5" s="299"/>
      <c r="TBD5" s="299"/>
      <c r="TBE5" s="299"/>
      <c r="TBF5" s="299"/>
      <c r="TBG5" s="299"/>
      <c r="TBH5" s="299"/>
      <c r="TBI5" s="299"/>
      <c r="TBJ5" s="299"/>
      <c r="TBK5" s="299"/>
      <c r="TBL5" s="299"/>
      <c r="TBM5" s="299"/>
      <c r="TBN5" s="299"/>
      <c r="TBO5" s="299"/>
      <c r="TBP5" s="299"/>
      <c r="TBQ5" s="299"/>
      <c r="TBR5" s="299"/>
      <c r="TBS5" s="299"/>
      <c r="TBT5" s="299"/>
      <c r="TBU5" s="299"/>
      <c r="TBV5" s="299"/>
      <c r="TBW5" s="299"/>
      <c r="TBX5" s="299"/>
      <c r="TBY5" s="299"/>
      <c r="TBZ5" s="299"/>
      <c r="TCA5" s="299"/>
      <c r="TCB5" s="299"/>
      <c r="TCC5" s="299"/>
      <c r="TCD5" s="299"/>
      <c r="TCE5" s="299"/>
      <c r="TCF5" s="299"/>
      <c r="TCG5" s="299"/>
      <c r="TCH5" s="299"/>
      <c r="TCI5" s="299"/>
      <c r="TCJ5" s="299"/>
      <c r="TCK5" s="299"/>
      <c r="TCL5" s="299"/>
      <c r="TCM5" s="299"/>
      <c r="TCN5" s="299"/>
      <c r="TCO5" s="299"/>
      <c r="TCP5" s="299"/>
      <c r="TCQ5" s="299"/>
      <c r="TCR5" s="299"/>
      <c r="TCS5" s="299"/>
      <c r="TCT5" s="299"/>
      <c r="TCU5" s="299"/>
      <c r="TCV5" s="299"/>
      <c r="TCW5" s="299"/>
      <c r="TCX5" s="299"/>
      <c r="TCY5" s="299"/>
      <c r="TCZ5" s="299"/>
      <c r="TDA5" s="299"/>
      <c r="TDB5" s="299"/>
      <c r="TDC5" s="299"/>
      <c r="TDD5" s="299"/>
      <c r="TDE5" s="299"/>
      <c r="TDF5" s="299"/>
      <c r="TDG5" s="299"/>
      <c r="TDH5" s="299"/>
      <c r="TDI5" s="299"/>
      <c r="TDJ5" s="299"/>
      <c r="TDK5" s="299"/>
      <c r="TDL5" s="299"/>
      <c r="TDM5" s="299"/>
      <c r="TDN5" s="299"/>
      <c r="TDO5" s="299"/>
      <c r="TDP5" s="299"/>
      <c r="TDQ5" s="299"/>
      <c r="TDR5" s="299"/>
      <c r="TDS5" s="299"/>
      <c r="TDT5" s="299"/>
      <c r="TDU5" s="299"/>
      <c r="TDV5" s="299"/>
      <c r="TDW5" s="299"/>
      <c r="TDX5" s="299"/>
      <c r="TDY5" s="299"/>
      <c r="TDZ5" s="299"/>
      <c r="TEA5" s="299"/>
      <c r="TEB5" s="299"/>
      <c r="TEC5" s="299"/>
      <c r="TED5" s="299"/>
      <c r="TEE5" s="299"/>
      <c r="TEF5" s="299"/>
      <c r="TEG5" s="299"/>
      <c r="TEH5" s="299"/>
      <c r="TEI5" s="299"/>
      <c r="TEJ5" s="299"/>
      <c r="TEK5" s="299"/>
      <c r="TEL5" s="299"/>
      <c r="TEM5" s="299"/>
      <c r="TEN5" s="299"/>
      <c r="TEO5" s="299"/>
      <c r="TEP5" s="299"/>
      <c r="TEQ5" s="299"/>
      <c r="TER5" s="299"/>
      <c r="TES5" s="299"/>
      <c r="TET5" s="299"/>
      <c r="TEU5" s="299"/>
      <c r="TEV5" s="299"/>
      <c r="TEW5" s="299"/>
      <c r="TEX5" s="299"/>
      <c r="TEY5" s="299"/>
      <c r="TEZ5" s="299"/>
      <c r="TFA5" s="299"/>
      <c r="TFB5" s="299"/>
      <c r="TFC5" s="299"/>
      <c r="TFD5" s="299"/>
      <c r="TFE5" s="299"/>
      <c r="TFF5" s="299"/>
      <c r="TFG5" s="299"/>
      <c r="TFH5" s="299"/>
      <c r="TFI5" s="299"/>
      <c r="TFJ5" s="299"/>
      <c r="TFK5" s="299"/>
      <c r="TFL5" s="299"/>
      <c r="TFM5" s="299"/>
      <c r="TFN5" s="299"/>
      <c r="TFO5" s="299"/>
      <c r="TFP5" s="299"/>
      <c r="TFQ5" s="299"/>
      <c r="TFR5" s="299"/>
      <c r="TFS5" s="299"/>
      <c r="TFT5" s="299"/>
      <c r="TFU5" s="299"/>
      <c r="TFV5" s="299"/>
      <c r="TFW5" s="299"/>
      <c r="TFX5" s="299"/>
      <c r="TFY5" s="299"/>
      <c r="TFZ5" s="299"/>
      <c r="TGA5" s="299"/>
      <c r="TGB5" s="299"/>
      <c r="TGC5" s="299"/>
      <c r="TGD5" s="299"/>
      <c r="TGE5" s="299"/>
      <c r="TGF5" s="299"/>
      <c r="TGG5" s="299"/>
      <c r="TGH5" s="299"/>
      <c r="TGI5" s="299"/>
      <c r="TGJ5" s="299"/>
      <c r="TGK5" s="299"/>
      <c r="TGL5" s="299"/>
      <c r="TGM5" s="299"/>
      <c r="TGN5" s="299"/>
      <c r="TGO5" s="299"/>
      <c r="TGP5" s="299"/>
      <c r="TGQ5" s="299"/>
      <c r="TGR5" s="299"/>
      <c r="TGS5" s="299"/>
      <c r="TGT5" s="299"/>
      <c r="TGU5" s="299"/>
      <c r="TGV5" s="299"/>
      <c r="TGW5" s="299"/>
      <c r="TGX5" s="299"/>
      <c r="TGY5" s="299"/>
      <c r="TGZ5" s="299"/>
      <c r="THA5" s="299"/>
      <c r="THB5" s="299"/>
      <c r="THC5" s="299"/>
      <c r="THD5" s="299"/>
      <c r="THE5" s="299"/>
      <c r="THF5" s="299"/>
      <c r="THG5" s="299"/>
      <c r="THH5" s="299"/>
      <c r="THI5" s="299"/>
      <c r="THJ5" s="299"/>
      <c r="THK5" s="299"/>
      <c r="THL5" s="299"/>
      <c r="THM5" s="299"/>
      <c r="THN5" s="299"/>
      <c r="THO5" s="299"/>
      <c r="THP5" s="299"/>
      <c r="THQ5" s="299"/>
      <c r="THR5" s="299"/>
      <c r="THS5" s="299"/>
      <c r="THT5" s="299"/>
      <c r="THU5" s="299"/>
      <c r="THV5" s="299"/>
      <c r="THW5" s="299"/>
      <c r="THX5" s="299"/>
      <c r="THY5" s="299"/>
      <c r="THZ5" s="299"/>
      <c r="TIA5" s="299"/>
      <c r="TIB5" s="299"/>
      <c r="TIC5" s="299"/>
      <c r="TID5" s="299"/>
      <c r="TIE5" s="299"/>
      <c r="TIF5" s="299"/>
      <c r="TIG5" s="299"/>
      <c r="TIH5" s="299"/>
      <c r="TII5" s="299"/>
      <c r="TIJ5" s="299"/>
      <c r="TIK5" s="299"/>
      <c r="TIL5" s="299"/>
      <c r="TIM5" s="299"/>
      <c r="TIN5" s="299"/>
      <c r="TIO5" s="299"/>
      <c r="TIP5" s="299"/>
      <c r="TIQ5" s="299"/>
      <c r="TIR5" s="299"/>
      <c r="TIS5" s="299"/>
      <c r="TIT5" s="299"/>
      <c r="TIU5" s="299"/>
      <c r="TIV5" s="299"/>
      <c r="TIW5" s="299"/>
      <c r="TIX5" s="299"/>
      <c r="TIY5" s="299"/>
      <c r="TIZ5" s="299"/>
      <c r="TJA5" s="299"/>
      <c r="TJB5" s="299"/>
      <c r="TJC5" s="299"/>
      <c r="TJD5" s="299"/>
      <c r="TJE5" s="299"/>
      <c r="TJF5" s="299"/>
      <c r="TJG5" s="299"/>
      <c r="TJH5" s="299"/>
      <c r="TJI5" s="299"/>
      <c r="TJJ5" s="299"/>
      <c r="TJK5" s="299"/>
      <c r="TJL5" s="299"/>
      <c r="TJM5" s="299"/>
      <c r="TJN5" s="299"/>
      <c r="TJO5" s="299"/>
      <c r="TJP5" s="299"/>
      <c r="TJQ5" s="299"/>
      <c r="TJR5" s="299"/>
      <c r="TJS5" s="299"/>
      <c r="TJT5" s="299"/>
      <c r="TJU5" s="299"/>
      <c r="TJV5" s="299"/>
      <c r="TJW5" s="299"/>
      <c r="TJX5" s="299"/>
      <c r="TJY5" s="299"/>
      <c r="TJZ5" s="299"/>
      <c r="TKA5" s="299"/>
      <c r="TKB5" s="299"/>
      <c r="TKC5" s="299"/>
      <c r="TKD5" s="299"/>
      <c r="TKE5" s="299"/>
      <c r="TKF5" s="299"/>
      <c r="TKG5" s="299"/>
      <c r="TKH5" s="299"/>
      <c r="TKI5" s="299"/>
      <c r="TKJ5" s="299"/>
      <c r="TKK5" s="299"/>
      <c r="TKL5" s="299"/>
      <c r="TKM5" s="299"/>
      <c r="TKN5" s="299"/>
      <c r="TKO5" s="299"/>
      <c r="TKP5" s="299"/>
      <c r="TKQ5" s="299"/>
      <c r="TKR5" s="299"/>
      <c r="TKS5" s="299"/>
      <c r="TKT5" s="299"/>
      <c r="TKU5" s="299"/>
      <c r="TKV5" s="299"/>
      <c r="TKW5" s="299"/>
      <c r="TKX5" s="299"/>
      <c r="TKY5" s="299"/>
      <c r="TKZ5" s="299"/>
      <c r="TLA5" s="299"/>
      <c r="TLB5" s="299"/>
      <c r="TLC5" s="299"/>
      <c r="TLD5" s="299"/>
      <c r="TLE5" s="299"/>
      <c r="TLF5" s="299"/>
      <c r="TLG5" s="299"/>
      <c r="TLH5" s="299"/>
      <c r="TLI5" s="299"/>
      <c r="TLJ5" s="299"/>
      <c r="TLK5" s="299"/>
      <c r="TLL5" s="299"/>
      <c r="TLM5" s="299"/>
      <c r="TLN5" s="299"/>
      <c r="TLO5" s="299"/>
      <c r="TLP5" s="299"/>
      <c r="TLQ5" s="299"/>
      <c r="TLR5" s="299"/>
      <c r="TLS5" s="299"/>
      <c r="TLT5" s="299"/>
      <c r="TLU5" s="299"/>
      <c r="TLV5" s="299"/>
      <c r="TLW5" s="299"/>
      <c r="TLX5" s="299"/>
      <c r="TLY5" s="299"/>
      <c r="TLZ5" s="299"/>
      <c r="TMA5" s="299"/>
      <c r="TMB5" s="299"/>
      <c r="TMC5" s="299"/>
      <c r="TMD5" s="299"/>
      <c r="TME5" s="299"/>
      <c r="TMF5" s="299"/>
      <c r="TMG5" s="299"/>
      <c r="TMH5" s="299"/>
      <c r="TMI5" s="299"/>
      <c r="TMJ5" s="299"/>
      <c r="TMK5" s="299"/>
      <c r="TML5" s="299"/>
      <c r="TMM5" s="299"/>
      <c r="TMN5" s="299"/>
      <c r="TMO5" s="299"/>
      <c r="TMP5" s="299"/>
      <c r="TMQ5" s="299"/>
      <c r="TMR5" s="299"/>
      <c r="TMS5" s="299"/>
      <c r="TMT5" s="299"/>
      <c r="TMU5" s="299"/>
      <c r="TMV5" s="299"/>
      <c r="TMW5" s="299"/>
      <c r="TMX5" s="299"/>
      <c r="TMY5" s="299"/>
      <c r="TMZ5" s="299"/>
      <c r="TNA5" s="299"/>
      <c r="TNB5" s="299"/>
      <c r="TNC5" s="299"/>
      <c r="TND5" s="299"/>
      <c r="TNE5" s="299"/>
      <c r="TNF5" s="299"/>
      <c r="TNG5" s="299"/>
      <c r="TNH5" s="299"/>
      <c r="TNI5" s="299"/>
      <c r="TNJ5" s="299"/>
      <c r="TNK5" s="299"/>
      <c r="TNL5" s="299"/>
      <c r="TNM5" s="299"/>
      <c r="TNN5" s="299"/>
      <c r="TNO5" s="299"/>
      <c r="TNP5" s="299"/>
      <c r="TNQ5" s="299"/>
      <c r="TNR5" s="299"/>
      <c r="TNS5" s="299"/>
      <c r="TNT5" s="299"/>
      <c r="TNU5" s="299"/>
      <c r="TNV5" s="299"/>
      <c r="TNW5" s="299"/>
      <c r="TNX5" s="299"/>
      <c r="TNY5" s="299"/>
      <c r="TNZ5" s="299"/>
      <c r="TOA5" s="299"/>
      <c r="TOB5" s="299"/>
      <c r="TOC5" s="299"/>
      <c r="TOD5" s="299"/>
      <c r="TOE5" s="299"/>
      <c r="TOF5" s="299"/>
      <c r="TOG5" s="299"/>
      <c r="TOH5" s="299"/>
      <c r="TOI5" s="299"/>
      <c r="TOJ5" s="299"/>
      <c r="TOK5" s="299"/>
      <c r="TOL5" s="299"/>
      <c r="TOM5" s="299"/>
      <c r="TON5" s="299"/>
      <c r="TOO5" s="299"/>
      <c r="TOP5" s="299"/>
      <c r="TOQ5" s="299"/>
      <c r="TOR5" s="299"/>
      <c r="TOS5" s="299"/>
      <c r="TOT5" s="299"/>
      <c r="TOU5" s="299"/>
      <c r="TOV5" s="299"/>
      <c r="TOW5" s="299"/>
      <c r="TOX5" s="299"/>
      <c r="TOY5" s="299"/>
      <c r="TOZ5" s="299"/>
      <c r="TPA5" s="299"/>
      <c r="TPB5" s="299"/>
      <c r="TPC5" s="299"/>
      <c r="TPD5" s="299"/>
      <c r="TPE5" s="299"/>
      <c r="TPF5" s="299"/>
      <c r="TPG5" s="299"/>
      <c r="TPH5" s="299"/>
      <c r="TPI5" s="299"/>
      <c r="TPJ5" s="299"/>
      <c r="TPK5" s="299"/>
      <c r="TPL5" s="299"/>
      <c r="TPM5" s="299"/>
      <c r="TPN5" s="299"/>
      <c r="TPO5" s="299"/>
      <c r="TPP5" s="299"/>
      <c r="TPQ5" s="299"/>
      <c r="TPR5" s="299"/>
      <c r="TPS5" s="299"/>
      <c r="TPT5" s="299"/>
      <c r="TPU5" s="299"/>
      <c r="TPV5" s="299"/>
      <c r="TPW5" s="299"/>
      <c r="TPX5" s="299"/>
      <c r="TPY5" s="299"/>
      <c r="TPZ5" s="299"/>
      <c r="TQA5" s="299"/>
      <c r="TQB5" s="299"/>
      <c r="TQC5" s="299"/>
      <c r="TQD5" s="299"/>
      <c r="TQE5" s="299"/>
      <c r="TQF5" s="299"/>
      <c r="TQG5" s="299"/>
      <c r="TQH5" s="299"/>
      <c r="TQI5" s="299"/>
      <c r="TQJ5" s="299"/>
      <c r="TQK5" s="299"/>
      <c r="TQL5" s="299"/>
      <c r="TQM5" s="299"/>
      <c r="TQN5" s="299"/>
      <c r="TQO5" s="299"/>
      <c r="TQP5" s="299"/>
      <c r="TQQ5" s="299"/>
      <c r="TQR5" s="299"/>
      <c r="TQS5" s="299"/>
      <c r="TQT5" s="299"/>
      <c r="TQU5" s="299"/>
      <c r="TQV5" s="299"/>
      <c r="TQW5" s="299"/>
      <c r="TQX5" s="299"/>
      <c r="TQY5" s="299"/>
      <c r="TQZ5" s="299"/>
      <c r="TRA5" s="299"/>
      <c r="TRB5" s="299"/>
      <c r="TRC5" s="299"/>
      <c r="TRD5" s="299"/>
      <c r="TRE5" s="299"/>
      <c r="TRF5" s="299"/>
      <c r="TRG5" s="299"/>
      <c r="TRH5" s="299"/>
      <c r="TRI5" s="299"/>
      <c r="TRJ5" s="299"/>
      <c r="TRK5" s="299"/>
      <c r="TRL5" s="299"/>
      <c r="TRM5" s="299"/>
      <c r="TRN5" s="299"/>
      <c r="TRO5" s="299"/>
      <c r="TRP5" s="299"/>
      <c r="TRQ5" s="299"/>
      <c r="TRR5" s="299"/>
      <c r="TRS5" s="299"/>
      <c r="TRT5" s="299"/>
      <c r="TRU5" s="299"/>
      <c r="TRV5" s="299"/>
      <c r="TRW5" s="299"/>
      <c r="TRX5" s="299"/>
      <c r="TRY5" s="299"/>
      <c r="TRZ5" s="299"/>
      <c r="TSA5" s="299"/>
      <c r="TSB5" s="299"/>
      <c r="TSC5" s="299"/>
      <c r="TSD5" s="299"/>
      <c r="TSE5" s="299"/>
      <c r="TSF5" s="299"/>
      <c r="TSG5" s="299"/>
      <c r="TSH5" s="299"/>
      <c r="TSI5" s="299"/>
      <c r="TSJ5" s="299"/>
      <c r="TSK5" s="299"/>
      <c r="TSL5" s="299"/>
      <c r="TSM5" s="299"/>
      <c r="TSN5" s="299"/>
      <c r="TSO5" s="299"/>
      <c r="TSP5" s="299"/>
      <c r="TSQ5" s="299"/>
      <c r="TSR5" s="299"/>
      <c r="TSS5" s="299"/>
      <c r="TST5" s="299"/>
      <c r="TSU5" s="299"/>
      <c r="TSV5" s="299"/>
      <c r="TSW5" s="299"/>
      <c r="TSX5" s="299"/>
      <c r="TSY5" s="299"/>
      <c r="TSZ5" s="299"/>
      <c r="TTA5" s="299"/>
      <c r="TTB5" s="299"/>
      <c r="TTC5" s="299"/>
      <c r="TTD5" s="299"/>
      <c r="TTE5" s="299"/>
      <c r="TTF5" s="299"/>
      <c r="TTG5" s="299"/>
      <c r="TTH5" s="299"/>
      <c r="TTI5" s="299"/>
      <c r="TTJ5" s="299"/>
      <c r="TTK5" s="299"/>
      <c r="TTL5" s="299"/>
      <c r="TTM5" s="299"/>
      <c r="TTN5" s="299"/>
      <c r="TTO5" s="299"/>
      <c r="TTP5" s="299"/>
      <c r="TTQ5" s="299"/>
      <c r="TTR5" s="299"/>
      <c r="TTS5" s="299"/>
      <c r="TTT5" s="299"/>
      <c r="TTU5" s="299"/>
      <c r="TTV5" s="299"/>
      <c r="TTW5" s="299"/>
      <c r="TTX5" s="299"/>
      <c r="TTY5" s="299"/>
      <c r="TTZ5" s="299"/>
      <c r="TUA5" s="299"/>
      <c r="TUB5" s="299"/>
      <c r="TUC5" s="299"/>
      <c r="TUD5" s="299"/>
      <c r="TUE5" s="299"/>
      <c r="TUF5" s="299"/>
      <c r="TUG5" s="299"/>
      <c r="TUH5" s="299"/>
      <c r="TUI5" s="299"/>
      <c r="TUJ5" s="299"/>
      <c r="TUK5" s="299"/>
      <c r="TUL5" s="299"/>
      <c r="TUM5" s="299"/>
      <c r="TUN5" s="299"/>
      <c r="TUO5" s="299"/>
      <c r="TUP5" s="299"/>
      <c r="TUQ5" s="299"/>
      <c r="TUR5" s="299"/>
      <c r="TUS5" s="299"/>
      <c r="TUT5" s="299"/>
      <c r="TUU5" s="299"/>
      <c r="TUV5" s="299"/>
      <c r="TUW5" s="299"/>
      <c r="TUX5" s="299"/>
      <c r="TUY5" s="299"/>
      <c r="TUZ5" s="299"/>
      <c r="TVA5" s="299"/>
      <c r="TVB5" s="299"/>
      <c r="TVC5" s="299"/>
      <c r="TVD5" s="299"/>
      <c r="TVE5" s="299"/>
      <c r="TVF5" s="299"/>
      <c r="TVG5" s="299"/>
      <c r="TVH5" s="299"/>
      <c r="TVI5" s="299"/>
      <c r="TVJ5" s="299"/>
      <c r="TVK5" s="299"/>
      <c r="TVL5" s="299"/>
      <c r="TVM5" s="299"/>
      <c r="TVN5" s="299"/>
      <c r="TVO5" s="299"/>
      <c r="TVP5" s="299"/>
      <c r="TVQ5" s="299"/>
      <c r="TVR5" s="299"/>
      <c r="TVS5" s="299"/>
      <c r="TVT5" s="299"/>
      <c r="TVU5" s="299"/>
      <c r="TVV5" s="299"/>
      <c r="TVW5" s="299"/>
      <c r="TVX5" s="299"/>
      <c r="TVY5" s="299"/>
      <c r="TVZ5" s="299"/>
      <c r="TWA5" s="299"/>
      <c r="TWB5" s="299"/>
      <c r="TWC5" s="299"/>
      <c r="TWD5" s="299"/>
      <c r="TWE5" s="299"/>
      <c r="TWF5" s="299"/>
      <c r="TWG5" s="299"/>
      <c r="TWH5" s="299"/>
      <c r="TWI5" s="299"/>
      <c r="TWJ5" s="299"/>
      <c r="TWK5" s="299"/>
      <c r="TWL5" s="299"/>
      <c r="TWM5" s="299"/>
      <c r="TWN5" s="299"/>
      <c r="TWO5" s="299"/>
      <c r="TWP5" s="299"/>
      <c r="TWQ5" s="299"/>
      <c r="TWR5" s="299"/>
      <c r="TWS5" s="299"/>
      <c r="TWT5" s="299"/>
      <c r="TWU5" s="299"/>
      <c r="TWV5" s="299"/>
      <c r="TWW5" s="299"/>
      <c r="TWX5" s="299"/>
      <c r="TWY5" s="299"/>
      <c r="TWZ5" s="299"/>
      <c r="TXA5" s="299"/>
      <c r="TXB5" s="299"/>
      <c r="TXC5" s="299"/>
      <c r="TXD5" s="299"/>
      <c r="TXE5" s="299"/>
      <c r="TXF5" s="299"/>
      <c r="TXG5" s="299"/>
      <c r="TXH5" s="299"/>
      <c r="TXI5" s="299"/>
      <c r="TXJ5" s="299"/>
      <c r="TXK5" s="299"/>
      <c r="TXL5" s="299"/>
      <c r="TXM5" s="299"/>
      <c r="TXN5" s="299"/>
      <c r="TXO5" s="299"/>
      <c r="TXP5" s="299"/>
      <c r="TXQ5" s="299"/>
      <c r="TXR5" s="299"/>
      <c r="TXS5" s="299"/>
      <c r="TXT5" s="299"/>
      <c r="TXU5" s="299"/>
      <c r="TXV5" s="299"/>
      <c r="TXW5" s="299"/>
      <c r="TXX5" s="299"/>
      <c r="TXY5" s="299"/>
      <c r="TXZ5" s="299"/>
      <c r="TYA5" s="299"/>
      <c r="TYB5" s="299"/>
      <c r="TYC5" s="299"/>
      <c r="TYD5" s="299"/>
      <c r="TYE5" s="299"/>
      <c r="TYF5" s="299"/>
      <c r="TYG5" s="299"/>
      <c r="TYH5" s="299"/>
      <c r="TYI5" s="299"/>
      <c r="TYJ5" s="299"/>
      <c r="TYK5" s="299"/>
      <c r="TYL5" s="299"/>
      <c r="TYM5" s="299"/>
      <c r="TYN5" s="299"/>
      <c r="TYO5" s="299"/>
      <c r="TYP5" s="299"/>
      <c r="TYQ5" s="299"/>
      <c r="TYR5" s="299"/>
      <c r="TYS5" s="299"/>
      <c r="TYT5" s="299"/>
      <c r="TYU5" s="299"/>
      <c r="TYV5" s="299"/>
      <c r="TYW5" s="299"/>
      <c r="TYX5" s="299"/>
      <c r="TYY5" s="299"/>
      <c r="TYZ5" s="299"/>
      <c r="TZA5" s="299"/>
      <c r="TZB5" s="299"/>
      <c r="TZC5" s="299"/>
      <c r="TZD5" s="299"/>
      <c r="TZE5" s="299"/>
      <c r="TZF5" s="299"/>
      <c r="TZG5" s="299"/>
      <c r="TZH5" s="299"/>
      <c r="TZI5" s="299"/>
      <c r="TZJ5" s="299"/>
      <c r="TZK5" s="299"/>
      <c r="TZL5" s="299"/>
      <c r="TZM5" s="299"/>
      <c r="TZN5" s="299"/>
      <c r="TZO5" s="299"/>
      <c r="TZP5" s="299"/>
      <c r="TZQ5" s="299"/>
      <c r="TZR5" s="299"/>
      <c r="TZS5" s="299"/>
      <c r="TZT5" s="299"/>
      <c r="TZU5" s="299"/>
      <c r="TZV5" s="299"/>
      <c r="TZW5" s="299"/>
      <c r="TZX5" s="299"/>
      <c r="TZY5" s="299"/>
      <c r="TZZ5" s="299"/>
      <c r="UAA5" s="299"/>
      <c r="UAB5" s="299"/>
      <c r="UAC5" s="299"/>
      <c r="UAD5" s="299"/>
      <c r="UAE5" s="299"/>
      <c r="UAF5" s="299"/>
      <c r="UAG5" s="299"/>
      <c r="UAH5" s="299"/>
      <c r="UAI5" s="299"/>
      <c r="UAJ5" s="299"/>
      <c r="UAK5" s="299"/>
      <c r="UAL5" s="299"/>
      <c r="UAM5" s="299"/>
      <c r="UAN5" s="299"/>
      <c r="UAO5" s="299"/>
      <c r="UAP5" s="299"/>
      <c r="UAQ5" s="299"/>
      <c r="UAR5" s="299"/>
      <c r="UAS5" s="299"/>
      <c r="UAT5" s="299"/>
      <c r="UAU5" s="299"/>
      <c r="UAV5" s="299"/>
      <c r="UAW5" s="299"/>
      <c r="UAX5" s="299"/>
      <c r="UAY5" s="299"/>
      <c r="UAZ5" s="299"/>
      <c r="UBA5" s="299"/>
      <c r="UBB5" s="299"/>
      <c r="UBC5" s="299"/>
      <c r="UBD5" s="299"/>
      <c r="UBE5" s="299"/>
      <c r="UBF5" s="299"/>
      <c r="UBG5" s="299"/>
      <c r="UBH5" s="299"/>
      <c r="UBI5" s="299"/>
      <c r="UBJ5" s="299"/>
      <c r="UBK5" s="299"/>
      <c r="UBL5" s="299"/>
      <c r="UBM5" s="299"/>
      <c r="UBN5" s="299"/>
      <c r="UBO5" s="299"/>
      <c r="UBP5" s="299"/>
      <c r="UBQ5" s="299"/>
      <c r="UBR5" s="299"/>
      <c r="UBS5" s="299"/>
      <c r="UBT5" s="299"/>
      <c r="UBU5" s="299"/>
      <c r="UBV5" s="299"/>
      <c r="UBW5" s="299"/>
      <c r="UBX5" s="299"/>
      <c r="UBY5" s="299"/>
      <c r="UBZ5" s="299"/>
      <c r="UCA5" s="299"/>
      <c r="UCB5" s="299"/>
      <c r="UCC5" s="299"/>
      <c r="UCD5" s="299"/>
      <c r="UCE5" s="299"/>
      <c r="UCF5" s="299"/>
      <c r="UCG5" s="299"/>
      <c r="UCH5" s="299"/>
      <c r="UCI5" s="299"/>
      <c r="UCJ5" s="299"/>
      <c r="UCK5" s="299"/>
      <c r="UCL5" s="299"/>
      <c r="UCM5" s="299"/>
      <c r="UCN5" s="299"/>
      <c r="UCO5" s="299"/>
      <c r="UCP5" s="299"/>
      <c r="UCQ5" s="299"/>
      <c r="UCR5" s="299"/>
      <c r="UCS5" s="299"/>
      <c r="UCT5" s="299"/>
      <c r="UCU5" s="299"/>
      <c r="UCV5" s="299"/>
      <c r="UCW5" s="299"/>
      <c r="UCX5" s="299"/>
      <c r="UCY5" s="299"/>
      <c r="UCZ5" s="299"/>
      <c r="UDA5" s="299"/>
      <c r="UDB5" s="299"/>
      <c r="UDC5" s="299"/>
      <c r="UDD5" s="299"/>
      <c r="UDE5" s="299"/>
      <c r="UDF5" s="299"/>
      <c r="UDG5" s="299"/>
      <c r="UDH5" s="299"/>
      <c r="UDI5" s="299"/>
      <c r="UDJ5" s="299"/>
      <c r="UDK5" s="299"/>
      <c r="UDL5" s="299"/>
      <c r="UDM5" s="299"/>
      <c r="UDN5" s="299"/>
      <c r="UDO5" s="299"/>
      <c r="UDP5" s="299"/>
      <c r="UDQ5" s="299"/>
      <c r="UDR5" s="299"/>
      <c r="UDS5" s="299"/>
      <c r="UDT5" s="299"/>
      <c r="UDU5" s="299"/>
      <c r="UDV5" s="299"/>
      <c r="UDW5" s="299"/>
      <c r="UDX5" s="299"/>
      <c r="UDY5" s="299"/>
      <c r="UDZ5" s="299"/>
      <c r="UEA5" s="299"/>
      <c r="UEB5" s="299"/>
      <c r="UEC5" s="299"/>
      <c r="UED5" s="299"/>
      <c r="UEE5" s="299"/>
      <c r="UEF5" s="299"/>
      <c r="UEG5" s="299"/>
      <c r="UEH5" s="299"/>
      <c r="UEI5" s="299"/>
      <c r="UEJ5" s="299"/>
      <c r="UEK5" s="299"/>
      <c r="UEL5" s="299"/>
      <c r="UEM5" s="299"/>
      <c r="UEN5" s="299"/>
      <c r="UEO5" s="299"/>
      <c r="UEP5" s="299"/>
      <c r="UEQ5" s="299"/>
      <c r="UER5" s="299"/>
      <c r="UES5" s="299"/>
      <c r="UET5" s="299"/>
      <c r="UEU5" s="299"/>
      <c r="UEV5" s="299"/>
      <c r="UEW5" s="299"/>
      <c r="UEX5" s="299"/>
      <c r="UEY5" s="299"/>
      <c r="UEZ5" s="299"/>
      <c r="UFA5" s="299"/>
      <c r="UFB5" s="299"/>
      <c r="UFC5" s="299"/>
      <c r="UFD5" s="299"/>
      <c r="UFE5" s="299"/>
      <c r="UFF5" s="299"/>
      <c r="UFG5" s="299"/>
      <c r="UFH5" s="299"/>
      <c r="UFI5" s="299"/>
      <c r="UFJ5" s="299"/>
      <c r="UFK5" s="299"/>
      <c r="UFL5" s="299"/>
      <c r="UFM5" s="299"/>
      <c r="UFN5" s="299"/>
      <c r="UFO5" s="299"/>
      <c r="UFP5" s="299"/>
      <c r="UFQ5" s="299"/>
      <c r="UFR5" s="299"/>
      <c r="UFS5" s="299"/>
      <c r="UFT5" s="299"/>
      <c r="UFU5" s="299"/>
      <c r="UFV5" s="299"/>
      <c r="UFW5" s="299"/>
      <c r="UFX5" s="299"/>
      <c r="UFY5" s="299"/>
      <c r="UFZ5" s="299"/>
      <c r="UGA5" s="299"/>
      <c r="UGB5" s="299"/>
      <c r="UGC5" s="299"/>
      <c r="UGD5" s="299"/>
      <c r="UGE5" s="299"/>
      <c r="UGF5" s="299"/>
      <c r="UGG5" s="299"/>
      <c r="UGH5" s="299"/>
      <c r="UGI5" s="299"/>
      <c r="UGJ5" s="299"/>
      <c r="UGK5" s="299"/>
      <c r="UGL5" s="299"/>
      <c r="UGM5" s="299"/>
      <c r="UGN5" s="299"/>
      <c r="UGO5" s="299"/>
      <c r="UGP5" s="299"/>
      <c r="UGQ5" s="299"/>
      <c r="UGR5" s="299"/>
      <c r="UGS5" s="299"/>
      <c r="UGT5" s="299"/>
      <c r="UGU5" s="299"/>
      <c r="UGV5" s="299"/>
      <c r="UGW5" s="299"/>
      <c r="UGX5" s="299"/>
      <c r="UGY5" s="299"/>
      <c r="UGZ5" s="299"/>
      <c r="UHA5" s="299"/>
      <c r="UHB5" s="299"/>
      <c r="UHC5" s="299"/>
      <c r="UHD5" s="299"/>
      <c r="UHE5" s="299"/>
      <c r="UHF5" s="299"/>
      <c r="UHG5" s="299"/>
      <c r="UHH5" s="299"/>
      <c r="UHI5" s="299"/>
      <c r="UHJ5" s="299"/>
      <c r="UHK5" s="299"/>
      <c r="UHL5" s="299"/>
      <c r="UHM5" s="299"/>
      <c r="UHN5" s="299"/>
      <c r="UHO5" s="299"/>
      <c r="UHP5" s="299"/>
      <c r="UHQ5" s="299"/>
      <c r="UHR5" s="299"/>
      <c r="UHS5" s="299"/>
      <c r="UHT5" s="299"/>
      <c r="UHU5" s="299"/>
      <c r="UHV5" s="299"/>
      <c r="UHW5" s="299"/>
      <c r="UHX5" s="299"/>
      <c r="UHY5" s="299"/>
      <c r="UHZ5" s="299"/>
      <c r="UIA5" s="299"/>
      <c r="UIB5" s="299"/>
      <c r="UIC5" s="299"/>
      <c r="UID5" s="299"/>
      <c r="UIE5" s="299"/>
      <c r="UIF5" s="299"/>
      <c r="UIG5" s="299"/>
      <c r="UIH5" s="299"/>
      <c r="UII5" s="299"/>
      <c r="UIJ5" s="299"/>
      <c r="UIK5" s="299"/>
      <c r="UIL5" s="299"/>
      <c r="UIM5" s="299"/>
      <c r="UIN5" s="299"/>
      <c r="UIO5" s="299"/>
      <c r="UIP5" s="299"/>
      <c r="UIQ5" s="299"/>
      <c r="UIR5" s="299"/>
      <c r="UIS5" s="299"/>
      <c r="UIT5" s="299"/>
      <c r="UIU5" s="299"/>
      <c r="UIV5" s="299"/>
      <c r="UIW5" s="299"/>
      <c r="UIX5" s="299"/>
      <c r="UIY5" s="299"/>
      <c r="UIZ5" s="299"/>
      <c r="UJA5" s="299"/>
      <c r="UJB5" s="299"/>
      <c r="UJC5" s="299"/>
      <c r="UJD5" s="299"/>
      <c r="UJE5" s="299"/>
      <c r="UJF5" s="299"/>
      <c r="UJG5" s="299"/>
      <c r="UJH5" s="299"/>
      <c r="UJI5" s="299"/>
      <c r="UJJ5" s="299"/>
      <c r="UJK5" s="299"/>
      <c r="UJL5" s="299"/>
      <c r="UJM5" s="299"/>
      <c r="UJN5" s="299"/>
      <c r="UJO5" s="299"/>
      <c r="UJP5" s="299"/>
      <c r="UJQ5" s="299"/>
      <c r="UJR5" s="299"/>
      <c r="UJS5" s="299"/>
      <c r="UJT5" s="299"/>
      <c r="UJU5" s="299"/>
      <c r="UJV5" s="299"/>
      <c r="UJW5" s="299"/>
      <c r="UJX5" s="299"/>
      <c r="UJY5" s="299"/>
      <c r="UJZ5" s="299"/>
      <c r="UKA5" s="299"/>
      <c r="UKB5" s="299"/>
      <c r="UKC5" s="299"/>
      <c r="UKD5" s="299"/>
      <c r="UKE5" s="299"/>
      <c r="UKF5" s="299"/>
      <c r="UKG5" s="299"/>
      <c r="UKH5" s="299"/>
      <c r="UKI5" s="299"/>
      <c r="UKJ5" s="299"/>
      <c r="UKK5" s="299"/>
      <c r="UKL5" s="299"/>
      <c r="UKM5" s="299"/>
      <c r="UKN5" s="299"/>
      <c r="UKO5" s="299"/>
      <c r="UKP5" s="299"/>
      <c r="UKQ5" s="299"/>
      <c r="UKR5" s="299"/>
      <c r="UKS5" s="299"/>
      <c r="UKT5" s="299"/>
      <c r="UKU5" s="299"/>
      <c r="UKV5" s="299"/>
      <c r="UKW5" s="299"/>
      <c r="UKX5" s="299"/>
      <c r="UKY5" s="299"/>
      <c r="UKZ5" s="299"/>
      <c r="ULA5" s="299"/>
      <c r="ULB5" s="299"/>
      <c r="ULC5" s="299"/>
      <c r="ULD5" s="299"/>
      <c r="ULE5" s="299"/>
      <c r="ULF5" s="299"/>
      <c r="ULG5" s="299"/>
      <c r="ULH5" s="299"/>
      <c r="ULI5" s="299"/>
      <c r="ULJ5" s="299"/>
      <c r="ULK5" s="299"/>
      <c r="ULL5" s="299"/>
      <c r="ULM5" s="299"/>
      <c r="ULN5" s="299"/>
      <c r="ULO5" s="299"/>
      <c r="ULP5" s="299"/>
      <c r="ULQ5" s="299"/>
      <c r="ULR5" s="299"/>
      <c r="ULS5" s="299"/>
      <c r="ULT5" s="299"/>
      <c r="ULU5" s="299"/>
      <c r="ULV5" s="299"/>
      <c r="ULW5" s="299"/>
      <c r="ULX5" s="299"/>
      <c r="ULY5" s="299"/>
      <c r="ULZ5" s="299"/>
      <c r="UMA5" s="299"/>
      <c r="UMB5" s="299"/>
      <c r="UMC5" s="299"/>
      <c r="UMD5" s="299"/>
      <c r="UME5" s="299"/>
      <c r="UMF5" s="299"/>
      <c r="UMG5" s="299"/>
      <c r="UMH5" s="299"/>
      <c r="UMI5" s="299"/>
      <c r="UMJ5" s="299"/>
      <c r="UMK5" s="299"/>
      <c r="UML5" s="299"/>
      <c r="UMM5" s="299"/>
      <c r="UMN5" s="299"/>
      <c r="UMO5" s="299"/>
      <c r="UMP5" s="299"/>
      <c r="UMQ5" s="299"/>
      <c r="UMR5" s="299"/>
      <c r="UMS5" s="299"/>
      <c r="UMT5" s="299"/>
      <c r="UMU5" s="299"/>
      <c r="UMV5" s="299"/>
      <c r="UMW5" s="299"/>
      <c r="UMX5" s="299"/>
      <c r="UMY5" s="299"/>
      <c r="UMZ5" s="299"/>
      <c r="UNA5" s="299"/>
      <c r="UNB5" s="299"/>
      <c r="UNC5" s="299"/>
      <c r="UND5" s="299"/>
      <c r="UNE5" s="299"/>
      <c r="UNF5" s="299"/>
      <c r="UNG5" s="299"/>
      <c r="UNH5" s="299"/>
      <c r="UNI5" s="299"/>
      <c r="UNJ5" s="299"/>
      <c r="UNK5" s="299"/>
      <c r="UNL5" s="299"/>
      <c r="UNM5" s="299"/>
      <c r="UNN5" s="299"/>
      <c r="UNO5" s="299"/>
      <c r="UNP5" s="299"/>
      <c r="UNQ5" s="299"/>
      <c r="UNR5" s="299"/>
      <c r="UNS5" s="299"/>
      <c r="UNT5" s="299"/>
      <c r="UNU5" s="299"/>
      <c r="UNV5" s="299"/>
      <c r="UNW5" s="299"/>
      <c r="UNX5" s="299"/>
      <c r="UNY5" s="299"/>
      <c r="UNZ5" s="299"/>
      <c r="UOA5" s="299"/>
      <c r="UOB5" s="299"/>
      <c r="UOC5" s="299"/>
      <c r="UOD5" s="299"/>
      <c r="UOE5" s="299"/>
      <c r="UOF5" s="299"/>
      <c r="UOG5" s="299"/>
      <c r="UOH5" s="299"/>
      <c r="UOI5" s="299"/>
      <c r="UOJ5" s="299"/>
      <c r="UOK5" s="299"/>
      <c r="UOL5" s="299"/>
      <c r="UOM5" s="299"/>
      <c r="UON5" s="299"/>
      <c r="UOO5" s="299"/>
      <c r="UOP5" s="299"/>
      <c r="UOQ5" s="299"/>
      <c r="UOR5" s="299"/>
      <c r="UOS5" s="299"/>
      <c r="UOT5" s="299"/>
      <c r="UOU5" s="299"/>
      <c r="UOV5" s="299"/>
      <c r="UOW5" s="299"/>
      <c r="UOX5" s="299"/>
      <c r="UOY5" s="299"/>
      <c r="UOZ5" s="299"/>
      <c r="UPA5" s="299"/>
      <c r="UPB5" s="299"/>
      <c r="UPC5" s="299"/>
      <c r="UPD5" s="299"/>
      <c r="UPE5" s="299"/>
      <c r="UPF5" s="299"/>
      <c r="UPG5" s="299"/>
      <c r="UPH5" s="299"/>
      <c r="UPI5" s="299"/>
      <c r="UPJ5" s="299"/>
      <c r="UPK5" s="299"/>
      <c r="UPL5" s="299"/>
      <c r="UPM5" s="299"/>
      <c r="UPN5" s="299"/>
      <c r="UPO5" s="299"/>
      <c r="UPP5" s="299"/>
      <c r="UPQ5" s="299"/>
      <c r="UPR5" s="299"/>
      <c r="UPS5" s="299"/>
      <c r="UPT5" s="299"/>
      <c r="UPU5" s="299"/>
      <c r="UPV5" s="299"/>
      <c r="UPW5" s="299"/>
      <c r="UPX5" s="299"/>
      <c r="UPY5" s="299"/>
      <c r="UPZ5" s="299"/>
      <c r="UQA5" s="299"/>
      <c r="UQB5" s="299"/>
      <c r="UQC5" s="299"/>
      <c r="UQD5" s="299"/>
      <c r="UQE5" s="299"/>
      <c r="UQF5" s="299"/>
      <c r="UQG5" s="299"/>
      <c r="UQH5" s="299"/>
      <c r="UQI5" s="299"/>
      <c r="UQJ5" s="299"/>
      <c r="UQK5" s="299"/>
      <c r="UQL5" s="299"/>
      <c r="UQM5" s="299"/>
      <c r="UQN5" s="299"/>
      <c r="UQO5" s="299"/>
      <c r="UQP5" s="299"/>
      <c r="UQQ5" s="299"/>
      <c r="UQR5" s="299"/>
      <c r="UQS5" s="299"/>
      <c r="UQT5" s="299"/>
      <c r="UQU5" s="299"/>
      <c r="UQV5" s="299"/>
      <c r="UQW5" s="299"/>
      <c r="UQX5" s="299"/>
      <c r="UQY5" s="299"/>
      <c r="UQZ5" s="299"/>
      <c r="URA5" s="299"/>
      <c r="URB5" s="299"/>
      <c r="URC5" s="299"/>
      <c r="URD5" s="299"/>
      <c r="URE5" s="299"/>
      <c r="URF5" s="299"/>
      <c r="URG5" s="299"/>
      <c r="URH5" s="299"/>
      <c r="URI5" s="299"/>
      <c r="URJ5" s="299"/>
      <c r="URK5" s="299"/>
      <c r="URL5" s="299"/>
      <c r="URM5" s="299"/>
      <c r="URN5" s="299"/>
      <c r="URO5" s="299"/>
      <c r="URP5" s="299"/>
      <c r="URQ5" s="299"/>
      <c r="URR5" s="299"/>
      <c r="URS5" s="299"/>
      <c r="URT5" s="299"/>
      <c r="URU5" s="299"/>
      <c r="URV5" s="299"/>
      <c r="URW5" s="299"/>
      <c r="URX5" s="299"/>
      <c r="URY5" s="299"/>
      <c r="URZ5" s="299"/>
      <c r="USA5" s="299"/>
      <c r="USB5" s="299"/>
      <c r="USC5" s="299"/>
      <c r="USD5" s="299"/>
      <c r="USE5" s="299"/>
      <c r="USF5" s="299"/>
      <c r="USG5" s="299"/>
      <c r="USH5" s="299"/>
      <c r="USI5" s="299"/>
      <c r="USJ5" s="299"/>
      <c r="USK5" s="299"/>
      <c r="USL5" s="299"/>
      <c r="USM5" s="299"/>
      <c r="USN5" s="299"/>
      <c r="USO5" s="299"/>
      <c r="USP5" s="299"/>
      <c r="USQ5" s="299"/>
      <c r="USR5" s="299"/>
      <c r="USS5" s="299"/>
      <c r="UST5" s="299"/>
      <c r="USU5" s="299"/>
      <c r="USV5" s="299"/>
      <c r="USW5" s="299"/>
      <c r="USX5" s="299"/>
      <c r="USY5" s="299"/>
      <c r="USZ5" s="299"/>
      <c r="UTA5" s="299"/>
      <c r="UTB5" s="299"/>
      <c r="UTC5" s="299"/>
      <c r="UTD5" s="299"/>
      <c r="UTE5" s="299"/>
      <c r="UTF5" s="299"/>
      <c r="UTG5" s="299"/>
      <c r="UTH5" s="299"/>
      <c r="UTI5" s="299"/>
      <c r="UTJ5" s="299"/>
      <c r="UTK5" s="299"/>
      <c r="UTL5" s="299"/>
      <c r="UTM5" s="299"/>
      <c r="UTN5" s="299"/>
      <c r="UTO5" s="299"/>
      <c r="UTP5" s="299"/>
      <c r="UTQ5" s="299"/>
      <c r="UTR5" s="299"/>
      <c r="UTS5" s="299"/>
      <c r="UTT5" s="299"/>
      <c r="UTU5" s="299"/>
      <c r="UTV5" s="299"/>
      <c r="UTW5" s="299"/>
      <c r="UTX5" s="299"/>
      <c r="UTY5" s="299"/>
      <c r="UTZ5" s="299"/>
      <c r="UUA5" s="299"/>
      <c r="UUB5" s="299"/>
      <c r="UUC5" s="299"/>
      <c r="UUD5" s="299"/>
      <c r="UUE5" s="299"/>
      <c r="UUF5" s="299"/>
      <c r="UUG5" s="299"/>
      <c r="UUH5" s="299"/>
      <c r="UUI5" s="299"/>
      <c r="UUJ5" s="299"/>
      <c r="UUK5" s="299"/>
      <c r="UUL5" s="299"/>
      <c r="UUM5" s="299"/>
      <c r="UUN5" s="299"/>
      <c r="UUO5" s="299"/>
      <c r="UUP5" s="299"/>
      <c r="UUQ5" s="299"/>
      <c r="UUR5" s="299"/>
      <c r="UUS5" s="299"/>
      <c r="UUT5" s="299"/>
      <c r="UUU5" s="299"/>
      <c r="UUV5" s="299"/>
      <c r="UUW5" s="299"/>
      <c r="UUX5" s="299"/>
      <c r="UUY5" s="299"/>
      <c r="UUZ5" s="299"/>
      <c r="UVA5" s="299"/>
      <c r="UVB5" s="299"/>
      <c r="UVC5" s="299"/>
      <c r="UVD5" s="299"/>
      <c r="UVE5" s="299"/>
      <c r="UVF5" s="299"/>
      <c r="UVG5" s="299"/>
      <c r="UVH5" s="299"/>
      <c r="UVI5" s="299"/>
      <c r="UVJ5" s="299"/>
      <c r="UVK5" s="299"/>
      <c r="UVL5" s="299"/>
      <c r="UVM5" s="299"/>
      <c r="UVN5" s="299"/>
      <c r="UVO5" s="299"/>
      <c r="UVP5" s="299"/>
      <c r="UVQ5" s="299"/>
      <c r="UVR5" s="299"/>
      <c r="UVS5" s="299"/>
      <c r="UVT5" s="299"/>
      <c r="UVU5" s="299"/>
      <c r="UVV5" s="299"/>
      <c r="UVW5" s="299"/>
      <c r="UVX5" s="299"/>
      <c r="UVY5" s="299"/>
      <c r="UVZ5" s="299"/>
      <c r="UWA5" s="299"/>
      <c r="UWB5" s="299"/>
      <c r="UWC5" s="299"/>
      <c r="UWD5" s="299"/>
      <c r="UWE5" s="299"/>
      <c r="UWF5" s="299"/>
      <c r="UWG5" s="299"/>
      <c r="UWH5" s="299"/>
      <c r="UWI5" s="299"/>
      <c r="UWJ5" s="299"/>
      <c r="UWK5" s="299"/>
      <c r="UWL5" s="299"/>
      <c r="UWM5" s="299"/>
      <c r="UWN5" s="299"/>
      <c r="UWO5" s="299"/>
      <c r="UWP5" s="299"/>
      <c r="UWQ5" s="299"/>
      <c r="UWR5" s="299"/>
      <c r="UWS5" s="299"/>
      <c r="UWT5" s="299"/>
      <c r="UWU5" s="299"/>
      <c r="UWV5" s="299"/>
      <c r="UWW5" s="299"/>
      <c r="UWX5" s="299"/>
      <c r="UWY5" s="299"/>
      <c r="UWZ5" s="299"/>
      <c r="UXA5" s="299"/>
      <c r="UXB5" s="299"/>
      <c r="UXC5" s="299"/>
      <c r="UXD5" s="299"/>
      <c r="UXE5" s="299"/>
      <c r="UXF5" s="299"/>
      <c r="UXG5" s="299"/>
      <c r="UXH5" s="299"/>
      <c r="UXI5" s="299"/>
      <c r="UXJ5" s="299"/>
      <c r="UXK5" s="299"/>
      <c r="UXL5" s="299"/>
      <c r="UXM5" s="299"/>
      <c r="UXN5" s="299"/>
      <c r="UXO5" s="299"/>
      <c r="UXP5" s="299"/>
      <c r="UXQ5" s="299"/>
      <c r="UXR5" s="299"/>
      <c r="UXS5" s="299"/>
      <c r="UXT5" s="299"/>
      <c r="UXU5" s="299"/>
      <c r="UXV5" s="299"/>
      <c r="UXW5" s="299"/>
      <c r="UXX5" s="299"/>
      <c r="UXY5" s="299"/>
      <c r="UXZ5" s="299"/>
      <c r="UYA5" s="299"/>
      <c r="UYB5" s="299"/>
      <c r="UYC5" s="299"/>
      <c r="UYD5" s="299"/>
      <c r="UYE5" s="299"/>
      <c r="UYF5" s="299"/>
      <c r="UYG5" s="299"/>
      <c r="UYH5" s="299"/>
      <c r="UYI5" s="299"/>
      <c r="UYJ5" s="299"/>
      <c r="UYK5" s="299"/>
      <c r="UYL5" s="299"/>
      <c r="UYM5" s="299"/>
      <c r="UYN5" s="299"/>
      <c r="UYO5" s="299"/>
      <c r="UYP5" s="299"/>
      <c r="UYQ5" s="299"/>
      <c r="UYR5" s="299"/>
      <c r="UYS5" s="299"/>
      <c r="UYT5" s="299"/>
      <c r="UYU5" s="299"/>
      <c r="UYV5" s="299"/>
      <c r="UYW5" s="299"/>
      <c r="UYX5" s="299"/>
      <c r="UYY5" s="299"/>
      <c r="UYZ5" s="299"/>
      <c r="UZA5" s="299"/>
      <c r="UZB5" s="299"/>
      <c r="UZC5" s="299"/>
      <c r="UZD5" s="299"/>
      <c r="UZE5" s="299"/>
      <c r="UZF5" s="299"/>
      <c r="UZG5" s="299"/>
      <c r="UZH5" s="299"/>
      <c r="UZI5" s="299"/>
      <c r="UZJ5" s="299"/>
      <c r="UZK5" s="299"/>
      <c r="UZL5" s="299"/>
      <c r="UZM5" s="299"/>
      <c r="UZN5" s="299"/>
      <c r="UZO5" s="299"/>
      <c r="UZP5" s="299"/>
      <c r="UZQ5" s="299"/>
      <c r="UZR5" s="299"/>
      <c r="UZS5" s="299"/>
      <c r="UZT5" s="299"/>
      <c r="UZU5" s="299"/>
      <c r="UZV5" s="299"/>
      <c r="UZW5" s="299"/>
      <c r="UZX5" s="299"/>
      <c r="UZY5" s="299"/>
      <c r="UZZ5" s="299"/>
      <c r="VAA5" s="299"/>
      <c r="VAB5" s="299"/>
      <c r="VAC5" s="299"/>
      <c r="VAD5" s="299"/>
      <c r="VAE5" s="299"/>
      <c r="VAF5" s="299"/>
      <c r="VAG5" s="299"/>
      <c r="VAH5" s="299"/>
      <c r="VAI5" s="299"/>
      <c r="VAJ5" s="299"/>
      <c r="VAK5" s="299"/>
      <c r="VAL5" s="299"/>
      <c r="VAM5" s="299"/>
      <c r="VAN5" s="299"/>
      <c r="VAO5" s="299"/>
      <c r="VAP5" s="299"/>
      <c r="VAQ5" s="299"/>
      <c r="VAR5" s="299"/>
      <c r="VAS5" s="299"/>
      <c r="VAT5" s="299"/>
      <c r="VAU5" s="299"/>
      <c r="VAV5" s="299"/>
      <c r="VAW5" s="299"/>
      <c r="VAX5" s="299"/>
      <c r="VAY5" s="299"/>
      <c r="VAZ5" s="299"/>
      <c r="VBA5" s="299"/>
      <c r="VBB5" s="299"/>
      <c r="VBC5" s="299"/>
      <c r="VBD5" s="299"/>
      <c r="VBE5" s="299"/>
      <c r="VBF5" s="299"/>
      <c r="VBG5" s="299"/>
      <c r="VBH5" s="299"/>
      <c r="VBI5" s="299"/>
      <c r="VBJ5" s="299"/>
      <c r="VBK5" s="299"/>
      <c r="VBL5" s="299"/>
      <c r="VBM5" s="299"/>
      <c r="VBN5" s="299"/>
      <c r="VBO5" s="299"/>
      <c r="VBP5" s="299"/>
      <c r="VBQ5" s="299"/>
      <c r="VBR5" s="299"/>
      <c r="VBS5" s="299"/>
      <c r="VBT5" s="299"/>
      <c r="VBU5" s="299"/>
      <c r="VBV5" s="299"/>
      <c r="VBW5" s="299"/>
      <c r="VBX5" s="299"/>
      <c r="VBY5" s="299"/>
      <c r="VBZ5" s="299"/>
      <c r="VCA5" s="299"/>
      <c r="VCB5" s="299"/>
      <c r="VCC5" s="299"/>
      <c r="VCD5" s="299"/>
      <c r="VCE5" s="299"/>
      <c r="VCF5" s="299"/>
      <c r="VCG5" s="299"/>
      <c r="VCH5" s="299"/>
      <c r="VCI5" s="299"/>
      <c r="VCJ5" s="299"/>
      <c r="VCK5" s="299"/>
      <c r="VCL5" s="299"/>
      <c r="VCM5" s="299"/>
      <c r="VCN5" s="299"/>
      <c r="VCO5" s="299"/>
      <c r="VCP5" s="299"/>
      <c r="VCQ5" s="299"/>
      <c r="VCR5" s="299"/>
      <c r="VCS5" s="299"/>
      <c r="VCT5" s="299"/>
      <c r="VCU5" s="299"/>
      <c r="VCV5" s="299"/>
      <c r="VCW5" s="299"/>
      <c r="VCX5" s="299"/>
      <c r="VCY5" s="299"/>
      <c r="VCZ5" s="299"/>
      <c r="VDA5" s="299"/>
      <c r="VDB5" s="299"/>
      <c r="VDC5" s="299"/>
      <c r="VDD5" s="299"/>
      <c r="VDE5" s="299"/>
      <c r="VDF5" s="299"/>
      <c r="VDG5" s="299"/>
      <c r="VDH5" s="299"/>
      <c r="VDI5" s="299"/>
      <c r="VDJ5" s="299"/>
      <c r="VDK5" s="299"/>
      <c r="VDL5" s="299"/>
      <c r="VDM5" s="299"/>
      <c r="VDN5" s="299"/>
      <c r="VDO5" s="299"/>
      <c r="VDP5" s="299"/>
      <c r="VDQ5" s="299"/>
      <c r="VDR5" s="299"/>
      <c r="VDS5" s="299"/>
      <c r="VDT5" s="299"/>
      <c r="VDU5" s="299"/>
      <c r="VDV5" s="299"/>
      <c r="VDW5" s="299"/>
      <c r="VDX5" s="299"/>
      <c r="VDY5" s="299"/>
      <c r="VDZ5" s="299"/>
      <c r="VEA5" s="299"/>
      <c r="VEB5" s="299"/>
      <c r="VEC5" s="299"/>
      <c r="VED5" s="299"/>
      <c r="VEE5" s="299"/>
      <c r="VEF5" s="299"/>
      <c r="VEG5" s="299"/>
      <c r="VEH5" s="299"/>
      <c r="VEI5" s="299"/>
      <c r="VEJ5" s="299"/>
      <c r="VEK5" s="299"/>
      <c r="VEL5" s="299"/>
      <c r="VEM5" s="299"/>
      <c r="VEN5" s="299"/>
      <c r="VEO5" s="299"/>
      <c r="VEP5" s="299"/>
      <c r="VEQ5" s="299"/>
      <c r="VER5" s="299"/>
      <c r="VES5" s="299"/>
      <c r="VET5" s="299"/>
      <c r="VEU5" s="299"/>
      <c r="VEV5" s="299"/>
      <c r="VEW5" s="299"/>
      <c r="VEX5" s="299"/>
      <c r="VEY5" s="299"/>
      <c r="VEZ5" s="299"/>
      <c r="VFA5" s="299"/>
      <c r="VFB5" s="299"/>
      <c r="VFC5" s="299"/>
      <c r="VFD5" s="299"/>
      <c r="VFE5" s="299"/>
      <c r="VFF5" s="299"/>
      <c r="VFG5" s="299"/>
      <c r="VFH5" s="299"/>
      <c r="VFI5" s="299"/>
      <c r="VFJ5" s="299"/>
      <c r="VFK5" s="299"/>
      <c r="VFL5" s="299"/>
      <c r="VFM5" s="299"/>
      <c r="VFN5" s="299"/>
      <c r="VFO5" s="299"/>
      <c r="VFP5" s="299"/>
      <c r="VFQ5" s="299"/>
      <c r="VFR5" s="299"/>
      <c r="VFS5" s="299"/>
      <c r="VFT5" s="299"/>
      <c r="VFU5" s="299"/>
      <c r="VFV5" s="299"/>
      <c r="VFW5" s="299"/>
      <c r="VFX5" s="299"/>
      <c r="VFY5" s="299"/>
      <c r="VFZ5" s="299"/>
      <c r="VGA5" s="299"/>
      <c r="VGB5" s="299"/>
      <c r="VGC5" s="299"/>
      <c r="VGD5" s="299"/>
      <c r="VGE5" s="299"/>
      <c r="VGF5" s="299"/>
      <c r="VGG5" s="299"/>
      <c r="VGH5" s="299"/>
      <c r="VGI5" s="299"/>
      <c r="VGJ5" s="299"/>
      <c r="VGK5" s="299"/>
      <c r="VGL5" s="299"/>
      <c r="VGM5" s="299"/>
      <c r="VGN5" s="299"/>
      <c r="VGO5" s="299"/>
      <c r="VGP5" s="299"/>
      <c r="VGQ5" s="299"/>
      <c r="VGR5" s="299"/>
      <c r="VGS5" s="299"/>
      <c r="VGT5" s="299"/>
      <c r="VGU5" s="299"/>
      <c r="VGV5" s="299"/>
      <c r="VGW5" s="299"/>
      <c r="VGX5" s="299"/>
      <c r="VGY5" s="299"/>
      <c r="VGZ5" s="299"/>
      <c r="VHA5" s="299"/>
      <c r="VHB5" s="299"/>
      <c r="VHC5" s="299"/>
      <c r="VHD5" s="299"/>
      <c r="VHE5" s="299"/>
      <c r="VHF5" s="299"/>
      <c r="VHG5" s="299"/>
      <c r="VHH5" s="299"/>
      <c r="VHI5" s="299"/>
      <c r="VHJ5" s="299"/>
      <c r="VHK5" s="299"/>
      <c r="VHL5" s="299"/>
      <c r="VHM5" s="299"/>
      <c r="VHN5" s="299"/>
      <c r="VHO5" s="299"/>
      <c r="VHP5" s="299"/>
      <c r="VHQ5" s="299"/>
      <c r="VHR5" s="299"/>
      <c r="VHS5" s="299"/>
      <c r="VHT5" s="299"/>
      <c r="VHU5" s="299"/>
      <c r="VHV5" s="299"/>
      <c r="VHW5" s="299"/>
      <c r="VHX5" s="299"/>
      <c r="VHY5" s="299"/>
      <c r="VHZ5" s="299"/>
      <c r="VIA5" s="299"/>
      <c r="VIB5" s="299"/>
      <c r="VIC5" s="299"/>
      <c r="VID5" s="299"/>
      <c r="VIE5" s="299"/>
      <c r="VIF5" s="299"/>
      <c r="VIG5" s="299"/>
      <c r="VIH5" s="299"/>
      <c r="VII5" s="299"/>
      <c r="VIJ5" s="299"/>
      <c r="VIK5" s="299"/>
      <c r="VIL5" s="299"/>
      <c r="VIM5" s="299"/>
      <c r="VIN5" s="299"/>
      <c r="VIO5" s="299"/>
      <c r="VIP5" s="299"/>
      <c r="VIQ5" s="299"/>
      <c r="VIR5" s="299"/>
      <c r="VIS5" s="299"/>
      <c r="VIT5" s="299"/>
      <c r="VIU5" s="299"/>
      <c r="VIV5" s="299"/>
      <c r="VIW5" s="299"/>
      <c r="VIX5" s="299"/>
      <c r="VIY5" s="299"/>
      <c r="VIZ5" s="299"/>
      <c r="VJA5" s="299"/>
      <c r="VJB5" s="299"/>
      <c r="VJC5" s="299"/>
      <c r="VJD5" s="299"/>
      <c r="VJE5" s="299"/>
      <c r="VJF5" s="299"/>
      <c r="VJG5" s="299"/>
      <c r="VJH5" s="299"/>
      <c r="VJI5" s="299"/>
      <c r="VJJ5" s="299"/>
      <c r="VJK5" s="299"/>
      <c r="VJL5" s="299"/>
      <c r="VJM5" s="299"/>
      <c r="VJN5" s="299"/>
      <c r="VJO5" s="299"/>
      <c r="VJP5" s="299"/>
      <c r="VJQ5" s="299"/>
      <c r="VJR5" s="299"/>
      <c r="VJS5" s="299"/>
      <c r="VJT5" s="299"/>
      <c r="VJU5" s="299"/>
      <c r="VJV5" s="299"/>
      <c r="VJW5" s="299"/>
      <c r="VJX5" s="299"/>
      <c r="VJY5" s="299"/>
      <c r="VJZ5" s="299"/>
      <c r="VKA5" s="299"/>
      <c r="VKB5" s="299"/>
      <c r="VKC5" s="299"/>
      <c r="VKD5" s="299"/>
      <c r="VKE5" s="299"/>
      <c r="VKF5" s="299"/>
      <c r="VKG5" s="299"/>
      <c r="VKH5" s="299"/>
      <c r="VKI5" s="299"/>
      <c r="VKJ5" s="299"/>
      <c r="VKK5" s="299"/>
      <c r="VKL5" s="299"/>
      <c r="VKM5" s="299"/>
      <c r="VKN5" s="299"/>
      <c r="VKO5" s="299"/>
      <c r="VKP5" s="299"/>
      <c r="VKQ5" s="299"/>
      <c r="VKR5" s="299"/>
      <c r="VKS5" s="299"/>
      <c r="VKT5" s="299"/>
      <c r="VKU5" s="299"/>
      <c r="VKV5" s="299"/>
      <c r="VKW5" s="299"/>
      <c r="VKX5" s="299"/>
      <c r="VKY5" s="299"/>
      <c r="VKZ5" s="299"/>
      <c r="VLA5" s="299"/>
      <c r="VLB5" s="299"/>
      <c r="VLC5" s="299"/>
      <c r="VLD5" s="299"/>
      <c r="VLE5" s="299"/>
      <c r="VLF5" s="299"/>
      <c r="VLG5" s="299"/>
      <c r="VLH5" s="299"/>
      <c r="VLI5" s="299"/>
      <c r="VLJ5" s="299"/>
      <c r="VLK5" s="299"/>
      <c r="VLL5" s="299"/>
      <c r="VLM5" s="299"/>
      <c r="VLN5" s="299"/>
      <c r="VLO5" s="299"/>
      <c r="VLP5" s="299"/>
      <c r="VLQ5" s="299"/>
      <c r="VLR5" s="299"/>
      <c r="VLS5" s="299"/>
      <c r="VLT5" s="299"/>
      <c r="VLU5" s="299"/>
      <c r="VLV5" s="299"/>
      <c r="VLW5" s="299"/>
      <c r="VLX5" s="299"/>
      <c r="VLY5" s="299"/>
      <c r="VLZ5" s="299"/>
      <c r="VMA5" s="299"/>
      <c r="VMB5" s="299"/>
      <c r="VMC5" s="299"/>
      <c r="VMD5" s="299"/>
      <c r="VME5" s="299"/>
      <c r="VMF5" s="299"/>
      <c r="VMG5" s="299"/>
      <c r="VMH5" s="299"/>
      <c r="VMI5" s="299"/>
      <c r="VMJ5" s="299"/>
      <c r="VMK5" s="299"/>
      <c r="VML5" s="299"/>
      <c r="VMM5" s="299"/>
      <c r="VMN5" s="299"/>
      <c r="VMO5" s="299"/>
      <c r="VMP5" s="299"/>
      <c r="VMQ5" s="299"/>
      <c r="VMR5" s="299"/>
      <c r="VMS5" s="299"/>
      <c r="VMT5" s="299"/>
      <c r="VMU5" s="299"/>
      <c r="VMV5" s="299"/>
      <c r="VMW5" s="299"/>
      <c r="VMX5" s="299"/>
      <c r="VMY5" s="299"/>
      <c r="VMZ5" s="299"/>
      <c r="VNA5" s="299"/>
      <c r="VNB5" s="299"/>
      <c r="VNC5" s="299"/>
      <c r="VND5" s="299"/>
      <c r="VNE5" s="299"/>
      <c r="VNF5" s="299"/>
      <c r="VNG5" s="299"/>
      <c r="VNH5" s="299"/>
      <c r="VNI5" s="299"/>
      <c r="VNJ5" s="299"/>
      <c r="VNK5" s="299"/>
      <c r="VNL5" s="299"/>
      <c r="VNM5" s="299"/>
      <c r="VNN5" s="299"/>
      <c r="VNO5" s="299"/>
      <c r="VNP5" s="299"/>
      <c r="VNQ5" s="299"/>
      <c r="VNR5" s="299"/>
      <c r="VNS5" s="299"/>
      <c r="VNT5" s="299"/>
      <c r="VNU5" s="299"/>
      <c r="VNV5" s="299"/>
      <c r="VNW5" s="299"/>
      <c r="VNX5" s="299"/>
      <c r="VNY5" s="299"/>
      <c r="VNZ5" s="299"/>
      <c r="VOA5" s="299"/>
      <c r="VOB5" s="299"/>
      <c r="VOC5" s="299"/>
      <c r="VOD5" s="299"/>
      <c r="VOE5" s="299"/>
      <c r="VOF5" s="299"/>
      <c r="VOG5" s="299"/>
      <c r="VOH5" s="299"/>
      <c r="VOI5" s="299"/>
      <c r="VOJ5" s="299"/>
      <c r="VOK5" s="299"/>
      <c r="VOL5" s="299"/>
      <c r="VOM5" s="299"/>
      <c r="VON5" s="299"/>
      <c r="VOO5" s="299"/>
      <c r="VOP5" s="299"/>
      <c r="VOQ5" s="299"/>
      <c r="VOR5" s="299"/>
      <c r="VOS5" s="299"/>
      <c r="VOT5" s="299"/>
      <c r="VOU5" s="299"/>
      <c r="VOV5" s="299"/>
      <c r="VOW5" s="299"/>
      <c r="VOX5" s="299"/>
      <c r="VOY5" s="299"/>
      <c r="VOZ5" s="299"/>
      <c r="VPA5" s="299"/>
      <c r="VPB5" s="299"/>
      <c r="VPC5" s="299"/>
      <c r="VPD5" s="299"/>
      <c r="VPE5" s="299"/>
      <c r="VPF5" s="299"/>
      <c r="VPG5" s="299"/>
      <c r="VPH5" s="299"/>
      <c r="VPI5" s="299"/>
      <c r="VPJ5" s="299"/>
      <c r="VPK5" s="299"/>
      <c r="VPL5" s="299"/>
      <c r="VPM5" s="299"/>
      <c r="VPN5" s="299"/>
      <c r="VPO5" s="299"/>
      <c r="VPP5" s="299"/>
      <c r="VPQ5" s="299"/>
      <c r="VPR5" s="299"/>
      <c r="VPS5" s="299"/>
      <c r="VPT5" s="299"/>
      <c r="VPU5" s="299"/>
      <c r="VPV5" s="299"/>
      <c r="VPW5" s="299"/>
      <c r="VPX5" s="299"/>
      <c r="VPY5" s="299"/>
      <c r="VPZ5" s="299"/>
      <c r="VQA5" s="299"/>
      <c r="VQB5" s="299"/>
      <c r="VQC5" s="299"/>
      <c r="VQD5" s="299"/>
      <c r="VQE5" s="299"/>
      <c r="VQF5" s="299"/>
      <c r="VQG5" s="299"/>
      <c r="VQH5" s="299"/>
      <c r="VQI5" s="299"/>
      <c r="VQJ5" s="299"/>
      <c r="VQK5" s="299"/>
      <c r="VQL5" s="299"/>
      <c r="VQM5" s="299"/>
      <c r="VQN5" s="299"/>
      <c r="VQO5" s="299"/>
      <c r="VQP5" s="299"/>
      <c r="VQQ5" s="299"/>
      <c r="VQR5" s="299"/>
      <c r="VQS5" s="299"/>
      <c r="VQT5" s="299"/>
      <c r="VQU5" s="299"/>
      <c r="VQV5" s="299"/>
      <c r="VQW5" s="299"/>
      <c r="VQX5" s="299"/>
      <c r="VQY5" s="299"/>
      <c r="VQZ5" s="299"/>
      <c r="VRA5" s="299"/>
      <c r="VRB5" s="299"/>
      <c r="VRC5" s="299"/>
      <c r="VRD5" s="299"/>
      <c r="VRE5" s="299"/>
      <c r="VRF5" s="299"/>
      <c r="VRG5" s="299"/>
      <c r="VRH5" s="299"/>
      <c r="VRI5" s="299"/>
      <c r="VRJ5" s="299"/>
      <c r="VRK5" s="299"/>
      <c r="VRL5" s="299"/>
      <c r="VRM5" s="299"/>
      <c r="VRN5" s="299"/>
      <c r="VRO5" s="299"/>
      <c r="VRP5" s="299"/>
      <c r="VRQ5" s="299"/>
      <c r="VRR5" s="299"/>
      <c r="VRS5" s="299"/>
      <c r="VRT5" s="299"/>
      <c r="VRU5" s="299"/>
      <c r="VRV5" s="299"/>
      <c r="VRW5" s="299"/>
      <c r="VRX5" s="299"/>
      <c r="VRY5" s="299"/>
      <c r="VRZ5" s="299"/>
      <c r="VSA5" s="299"/>
      <c r="VSB5" s="299"/>
      <c r="VSC5" s="299"/>
      <c r="VSD5" s="299"/>
      <c r="VSE5" s="299"/>
      <c r="VSF5" s="299"/>
      <c r="VSG5" s="299"/>
      <c r="VSH5" s="299"/>
      <c r="VSI5" s="299"/>
      <c r="VSJ5" s="299"/>
      <c r="VSK5" s="299"/>
      <c r="VSL5" s="299"/>
      <c r="VSM5" s="299"/>
      <c r="VSN5" s="299"/>
      <c r="VSO5" s="299"/>
      <c r="VSP5" s="299"/>
      <c r="VSQ5" s="299"/>
      <c r="VSR5" s="299"/>
      <c r="VSS5" s="299"/>
      <c r="VST5" s="299"/>
      <c r="VSU5" s="299"/>
      <c r="VSV5" s="299"/>
      <c r="VSW5" s="299"/>
      <c r="VSX5" s="299"/>
      <c r="VSY5" s="299"/>
      <c r="VSZ5" s="299"/>
      <c r="VTA5" s="299"/>
      <c r="VTB5" s="299"/>
      <c r="VTC5" s="299"/>
      <c r="VTD5" s="299"/>
      <c r="VTE5" s="299"/>
      <c r="VTF5" s="299"/>
      <c r="VTG5" s="299"/>
      <c r="VTH5" s="299"/>
      <c r="VTI5" s="299"/>
      <c r="VTJ5" s="299"/>
      <c r="VTK5" s="299"/>
      <c r="VTL5" s="299"/>
      <c r="VTM5" s="299"/>
      <c r="VTN5" s="299"/>
      <c r="VTO5" s="299"/>
      <c r="VTP5" s="299"/>
      <c r="VTQ5" s="299"/>
      <c r="VTR5" s="299"/>
      <c r="VTS5" s="299"/>
      <c r="VTT5" s="299"/>
      <c r="VTU5" s="299"/>
      <c r="VTV5" s="299"/>
      <c r="VTW5" s="299"/>
      <c r="VTX5" s="299"/>
      <c r="VTY5" s="299"/>
      <c r="VTZ5" s="299"/>
      <c r="VUA5" s="299"/>
      <c r="VUB5" s="299"/>
      <c r="VUC5" s="299"/>
      <c r="VUD5" s="299"/>
      <c r="VUE5" s="299"/>
      <c r="VUF5" s="299"/>
      <c r="VUG5" s="299"/>
      <c r="VUH5" s="299"/>
      <c r="VUI5" s="299"/>
      <c r="VUJ5" s="299"/>
      <c r="VUK5" s="299"/>
      <c r="VUL5" s="299"/>
      <c r="VUM5" s="299"/>
      <c r="VUN5" s="299"/>
      <c r="VUO5" s="299"/>
      <c r="VUP5" s="299"/>
      <c r="VUQ5" s="299"/>
      <c r="VUR5" s="299"/>
      <c r="VUS5" s="299"/>
      <c r="VUT5" s="299"/>
      <c r="VUU5" s="299"/>
      <c r="VUV5" s="299"/>
      <c r="VUW5" s="299"/>
      <c r="VUX5" s="299"/>
      <c r="VUY5" s="299"/>
      <c r="VUZ5" s="299"/>
      <c r="VVA5" s="299"/>
      <c r="VVB5" s="299"/>
      <c r="VVC5" s="299"/>
      <c r="VVD5" s="299"/>
      <c r="VVE5" s="299"/>
      <c r="VVF5" s="299"/>
      <c r="VVG5" s="299"/>
      <c r="VVH5" s="299"/>
      <c r="VVI5" s="299"/>
      <c r="VVJ5" s="299"/>
      <c r="VVK5" s="299"/>
      <c r="VVL5" s="299"/>
      <c r="VVM5" s="299"/>
      <c r="VVN5" s="299"/>
      <c r="VVO5" s="299"/>
      <c r="VVP5" s="299"/>
      <c r="VVQ5" s="299"/>
      <c r="VVR5" s="299"/>
      <c r="VVS5" s="299"/>
      <c r="VVT5" s="299"/>
      <c r="VVU5" s="299"/>
      <c r="VVV5" s="299"/>
      <c r="VVW5" s="299"/>
      <c r="VVX5" s="299"/>
      <c r="VVY5" s="299"/>
      <c r="VVZ5" s="299"/>
      <c r="VWA5" s="299"/>
      <c r="VWB5" s="299"/>
      <c r="VWC5" s="299"/>
      <c r="VWD5" s="299"/>
      <c r="VWE5" s="299"/>
      <c r="VWF5" s="299"/>
      <c r="VWG5" s="299"/>
      <c r="VWH5" s="299"/>
      <c r="VWI5" s="299"/>
      <c r="VWJ5" s="299"/>
      <c r="VWK5" s="299"/>
      <c r="VWL5" s="299"/>
      <c r="VWM5" s="299"/>
      <c r="VWN5" s="299"/>
      <c r="VWO5" s="299"/>
      <c r="VWP5" s="299"/>
      <c r="VWQ5" s="299"/>
      <c r="VWR5" s="299"/>
      <c r="VWS5" s="299"/>
      <c r="VWT5" s="299"/>
      <c r="VWU5" s="299"/>
      <c r="VWV5" s="299"/>
      <c r="VWW5" s="299"/>
      <c r="VWX5" s="299"/>
      <c r="VWY5" s="299"/>
      <c r="VWZ5" s="299"/>
      <c r="VXA5" s="299"/>
      <c r="VXB5" s="299"/>
      <c r="VXC5" s="299"/>
      <c r="VXD5" s="299"/>
      <c r="VXE5" s="299"/>
      <c r="VXF5" s="299"/>
      <c r="VXG5" s="299"/>
      <c r="VXH5" s="299"/>
      <c r="VXI5" s="299"/>
      <c r="VXJ5" s="299"/>
      <c r="VXK5" s="299"/>
      <c r="VXL5" s="299"/>
      <c r="VXM5" s="299"/>
      <c r="VXN5" s="299"/>
      <c r="VXO5" s="299"/>
      <c r="VXP5" s="299"/>
      <c r="VXQ5" s="299"/>
      <c r="VXR5" s="299"/>
      <c r="VXS5" s="299"/>
      <c r="VXT5" s="299"/>
      <c r="VXU5" s="299"/>
      <c r="VXV5" s="299"/>
      <c r="VXW5" s="299"/>
      <c r="VXX5" s="299"/>
      <c r="VXY5" s="299"/>
      <c r="VXZ5" s="299"/>
      <c r="VYA5" s="299"/>
      <c r="VYB5" s="299"/>
      <c r="VYC5" s="299"/>
      <c r="VYD5" s="299"/>
      <c r="VYE5" s="299"/>
      <c r="VYF5" s="299"/>
      <c r="VYG5" s="299"/>
      <c r="VYH5" s="299"/>
      <c r="VYI5" s="299"/>
      <c r="VYJ5" s="299"/>
      <c r="VYK5" s="299"/>
      <c r="VYL5" s="299"/>
      <c r="VYM5" s="299"/>
      <c r="VYN5" s="299"/>
      <c r="VYO5" s="299"/>
      <c r="VYP5" s="299"/>
      <c r="VYQ5" s="299"/>
      <c r="VYR5" s="299"/>
      <c r="VYS5" s="299"/>
      <c r="VYT5" s="299"/>
      <c r="VYU5" s="299"/>
      <c r="VYV5" s="299"/>
      <c r="VYW5" s="299"/>
      <c r="VYX5" s="299"/>
      <c r="VYY5" s="299"/>
      <c r="VYZ5" s="299"/>
      <c r="VZA5" s="299"/>
      <c r="VZB5" s="299"/>
      <c r="VZC5" s="299"/>
      <c r="VZD5" s="299"/>
      <c r="VZE5" s="299"/>
      <c r="VZF5" s="299"/>
      <c r="VZG5" s="299"/>
      <c r="VZH5" s="299"/>
      <c r="VZI5" s="299"/>
      <c r="VZJ5" s="299"/>
      <c r="VZK5" s="299"/>
      <c r="VZL5" s="299"/>
      <c r="VZM5" s="299"/>
      <c r="VZN5" s="299"/>
      <c r="VZO5" s="299"/>
      <c r="VZP5" s="299"/>
      <c r="VZQ5" s="299"/>
      <c r="VZR5" s="299"/>
      <c r="VZS5" s="299"/>
      <c r="VZT5" s="299"/>
      <c r="VZU5" s="299"/>
      <c r="VZV5" s="299"/>
      <c r="VZW5" s="299"/>
      <c r="VZX5" s="299"/>
      <c r="VZY5" s="299"/>
      <c r="VZZ5" s="299"/>
      <c r="WAA5" s="299"/>
      <c r="WAB5" s="299"/>
      <c r="WAC5" s="299"/>
      <c r="WAD5" s="299"/>
      <c r="WAE5" s="299"/>
      <c r="WAF5" s="299"/>
      <c r="WAG5" s="299"/>
      <c r="WAH5" s="299"/>
      <c r="WAI5" s="299"/>
      <c r="WAJ5" s="299"/>
      <c r="WAK5" s="299"/>
      <c r="WAL5" s="299"/>
      <c r="WAM5" s="299"/>
      <c r="WAN5" s="299"/>
      <c r="WAO5" s="299"/>
      <c r="WAP5" s="299"/>
      <c r="WAQ5" s="299"/>
      <c r="WAR5" s="299"/>
      <c r="WAS5" s="299"/>
      <c r="WAT5" s="299"/>
      <c r="WAU5" s="299"/>
      <c r="WAV5" s="299"/>
      <c r="WAW5" s="299"/>
      <c r="WAX5" s="299"/>
      <c r="WAY5" s="299"/>
      <c r="WAZ5" s="299"/>
      <c r="WBA5" s="299"/>
      <c r="WBB5" s="299"/>
      <c r="WBC5" s="299"/>
      <c r="WBD5" s="299"/>
      <c r="WBE5" s="299"/>
      <c r="WBF5" s="299"/>
      <c r="WBG5" s="299"/>
      <c r="WBH5" s="299"/>
      <c r="WBI5" s="299"/>
      <c r="WBJ5" s="299"/>
      <c r="WBK5" s="299"/>
      <c r="WBL5" s="299"/>
      <c r="WBM5" s="299"/>
      <c r="WBN5" s="299"/>
      <c r="WBO5" s="299"/>
      <c r="WBP5" s="299"/>
      <c r="WBQ5" s="299"/>
      <c r="WBR5" s="299"/>
      <c r="WBS5" s="299"/>
      <c r="WBT5" s="299"/>
      <c r="WBU5" s="299"/>
      <c r="WBV5" s="299"/>
      <c r="WBW5" s="299"/>
      <c r="WBX5" s="299"/>
      <c r="WBY5" s="299"/>
      <c r="WBZ5" s="299"/>
      <c r="WCA5" s="299"/>
      <c r="WCB5" s="299"/>
      <c r="WCC5" s="299"/>
      <c r="WCD5" s="299"/>
      <c r="WCE5" s="299"/>
      <c r="WCF5" s="299"/>
      <c r="WCG5" s="299"/>
      <c r="WCH5" s="299"/>
      <c r="WCI5" s="299"/>
      <c r="WCJ5" s="299"/>
      <c r="WCK5" s="299"/>
      <c r="WCL5" s="299"/>
      <c r="WCM5" s="299"/>
      <c r="WCN5" s="299"/>
      <c r="WCO5" s="299"/>
      <c r="WCP5" s="299"/>
      <c r="WCQ5" s="299"/>
      <c r="WCR5" s="299"/>
      <c r="WCS5" s="299"/>
      <c r="WCT5" s="299"/>
      <c r="WCU5" s="299"/>
      <c r="WCV5" s="299"/>
      <c r="WCW5" s="299"/>
      <c r="WCX5" s="299"/>
      <c r="WCY5" s="299"/>
      <c r="WCZ5" s="299"/>
      <c r="WDA5" s="299"/>
      <c r="WDB5" s="299"/>
      <c r="WDC5" s="299"/>
      <c r="WDD5" s="299"/>
      <c r="WDE5" s="299"/>
      <c r="WDF5" s="299"/>
      <c r="WDG5" s="299"/>
      <c r="WDH5" s="299"/>
      <c r="WDI5" s="299"/>
      <c r="WDJ5" s="299"/>
      <c r="WDK5" s="299"/>
      <c r="WDL5" s="299"/>
      <c r="WDM5" s="299"/>
      <c r="WDN5" s="299"/>
      <c r="WDO5" s="299"/>
      <c r="WDP5" s="299"/>
      <c r="WDQ5" s="299"/>
      <c r="WDR5" s="299"/>
      <c r="WDS5" s="299"/>
      <c r="WDT5" s="299"/>
      <c r="WDU5" s="299"/>
      <c r="WDV5" s="299"/>
      <c r="WDW5" s="299"/>
      <c r="WDX5" s="299"/>
      <c r="WDY5" s="299"/>
      <c r="WDZ5" s="299"/>
      <c r="WEA5" s="299"/>
      <c r="WEB5" s="299"/>
      <c r="WEC5" s="299"/>
      <c r="WED5" s="299"/>
      <c r="WEE5" s="299"/>
      <c r="WEF5" s="299"/>
      <c r="WEG5" s="299"/>
      <c r="WEH5" s="299"/>
      <c r="WEI5" s="299"/>
      <c r="WEJ5" s="299"/>
      <c r="WEK5" s="299"/>
      <c r="WEL5" s="299"/>
      <c r="WEM5" s="299"/>
      <c r="WEN5" s="299"/>
      <c r="WEO5" s="299"/>
      <c r="WEP5" s="299"/>
      <c r="WEQ5" s="299"/>
      <c r="WER5" s="299"/>
      <c r="WES5" s="299"/>
      <c r="WET5" s="299"/>
      <c r="WEU5" s="299"/>
      <c r="WEV5" s="299"/>
      <c r="WEW5" s="299"/>
      <c r="WEX5" s="299"/>
      <c r="WEY5" s="299"/>
      <c r="WEZ5" s="299"/>
      <c r="WFA5" s="299"/>
      <c r="WFB5" s="299"/>
      <c r="WFC5" s="299"/>
      <c r="WFD5" s="299"/>
      <c r="WFE5" s="299"/>
      <c r="WFF5" s="299"/>
      <c r="WFG5" s="299"/>
      <c r="WFH5" s="299"/>
      <c r="WFI5" s="299"/>
      <c r="WFJ5" s="299"/>
      <c r="WFK5" s="299"/>
      <c r="WFL5" s="299"/>
      <c r="WFM5" s="299"/>
      <c r="WFN5" s="299"/>
      <c r="WFO5" s="299"/>
      <c r="WFP5" s="299"/>
      <c r="WFQ5" s="299"/>
      <c r="WFR5" s="299"/>
      <c r="WFS5" s="299"/>
      <c r="WFT5" s="299"/>
      <c r="WFU5" s="299"/>
      <c r="WFV5" s="299"/>
      <c r="WFW5" s="299"/>
      <c r="WFX5" s="299"/>
      <c r="WFY5" s="299"/>
      <c r="WFZ5" s="299"/>
      <c r="WGA5" s="299"/>
      <c r="WGB5" s="299"/>
      <c r="WGC5" s="299"/>
      <c r="WGD5" s="299"/>
      <c r="WGE5" s="299"/>
      <c r="WGF5" s="299"/>
      <c r="WGG5" s="299"/>
      <c r="WGH5" s="299"/>
      <c r="WGI5" s="299"/>
      <c r="WGJ5" s="299"/>
      <c r="WGK5" s="299"/>
      <c r="WGL5" s="299"/>
      <c r="WGM5" s="299"/>
      <c r="WGN5" s="299"/>
      <c r="WGO5" s="299"/>
      <c r="WGP5" s="299"/>
      <c r="WGQ5" s="299"/>
      <c r="WGR5" s="299"/>
      <c r="WGS5" s="299"/>
      <c r="WGT5" s="299"/>
      <c r="WGU5" s="299"/>
      <c r="WGV5" s="299"/>
      <c r="WGW5" s="299"/>
      <c r="WGX5" s="299"/>
      <c r="WGY5" s="299"/>
      <c r="WGZ5" s="299"/>
      <c r="WHA5" s="299"/>
      <c r="WHB5" s="299"/>
      <c r="WHC5" s="299"/>
      <c r="WHD5" s="299"/>
      <c r="WHE5" s="299"/>
      <c r="WHF5" s="299"/>
      <c r="WHG5" s="299"/>
      <c r="WHH5" s="299"/>
      <c r="WHI5" s="299"/>
      <c r="WHJ5" s="299"/>
      <c r="WHK5" s="299"/>
      <c r="WHL5" s="299"/>
      <c r="WHM5" s="299"/>
      <c r="WHN5" s="299"/>
      <c r="WHO5" s="299"/>
      <c r="WHP5" s="299"/>
      <c r="WHQ5" s="299"/>
      <c r="WHR5" s="299"/>
      <c r="WHS5" s="299"/>
      <c r="WHT5" s="299"/>
      <c r="WHU5" s="299"/>
      <c r="WHV5" s="299"/>
      <c r="WHW5" s="299"/>
      <c r="WHX5" s="299"/>
      <c r="WHY5" s="299"/>
      <c r="WHZ5" s="299"/>
      <c r="WIA5" s="299"/>
      <c r="WIB5" s="299"/>
      <c r="WIC5" s="299"/>
      <c r="WID5" s="299"/>
      <c r="WIE5" s="299"/>
      <c r="WIF5" s="299"/>
      <c r="WIG5" s="299"/>
      <c r="WIH5" s="299"/>
      <c r="WII5" s="299"/>
      <c r="WIJ5" s="299"/>
      <c r="WIK5" s="299"/>
      <c r="WIL5" s="299"/>
      <c r="WIM5" s="299"/>
      <c r="WIN5" s="299"/>
      <c r="WIO5" s="299"/>
      <c r="WIP5" s="299"/>
      <c r="WIQ5" s="299"/>
      <c r="WIR5" s="299"/>
      <c r="WIS5" s="299"/>
      <c r="WIT5" s="299"/>
      <c r="WIU5" s="299"/>
      <c r="WIV5" s="299"/>
      <c r="WIW5" s="299"/>
      <c r="WIX5" s="299"/>
      <c r="WIY5" s="299"/>
      <c r="WIZ5" s="299"/>
      <c r="WJA5" s="299"/>
      <c r="WJB5" s="299"/>
      <c r="WJC5" s="299"/>
      <c r="WJD5" s="299"/>
      <c r="WJE5" s="299"/>
      <c r="WJF5" s="299"/>
      <c r="WJG5" s="299"/>
      <c r="WJH5" s="299"/>
      <c r="WJI5" s="299"/>
      <c r="WJJ5" s="299"/>
      <c r="WJK5" s="299"/>
      <c r="WJL5" s="299"/>
      <c r="WJM5" s="299"/>
      <c r="WJN5" s="299"/>
      <c r="WJO5" s="299"/>
      <c r="WJP5" s="299"/>
      <c r="WJQ5" s="299"/>
      <c r="WJR5" s="299"/>
      <c r="WJS5" s="299"/>
      <c r="WJT5" s="299"/>
      <c r="WJU5" s="299"/>
      <c r="WJV5" s="299"/>
      <c r="WJW5" s="299"/>
      <c r="WJX5" s="299"/>
      <c r="WJY5" s="299"/>
      <c r="WJZ5" s="299"/>
      <c r="WKA5" s="299"/>
      <c r="WKB5" s="299"/>
      <c r="WKC5" s="299"/>
      <c r="WKD5" s="299"/>
      <c r="WKE5" s="299"/>
      <c r="WKF5" s="299"/>
      <c r="WKG5" s="299"/>
      <c r="WKH5" s="299"/>
      <c r="WKI5" s="299"/>
      <c r="WKJ5" s="299"/>
      <c r="WKK5" s="299"/>
      <c r="WKL5" s="299"/>
      <c r="WKM5" s="299"/>
      <c r="WKN5" s="299"/>
      <c r="WKO5" s="299"/>
      <c r="WKP5" s="299"/>
      <c r="WKQ5" s="299"/>
      <c r="WKR5" s="299"/>
      <c r="WKS5" s="299"/>
      <c r="WKT5" s="299"/>
      <c r="WKU5" s="299"/>
      <c r="WKV5" s="299"/>
      <c r="WKW5" s="299"/>
      <c r="WKX5" s="299"/>
      <c r="WKY5" s="299"/>
      <c r="WKZ5" s="299"/>
      <c r="WLA5" s="299"/>
      <c r="WLB5" s="299"/>
      <c r="WLC5" s="299"/>
      <c r="WLD5" s="299"/>
      <c r="WLE5" s="299"/>
      <c r="WLF5" s="299"/>
      <c r="WLG5" s="299"/>
      <c r="WLH5" s="299"/>
      <c r="WLI5" s="299"/>
      <c r="WLJ5" s="299"/>
      <c r="WLK5" s="299"/>
      <c r="WLL5" s="299"/>
      <c r="WLM5" s="299"/>
      <c r="WLN5" s="299"/>
      <c r="WLO5" s="299"/>
      <c r="WLP5" s="299"/>
      <c r="WLQ5" s="299"/>
      <c r="WLR5" s="299"/>
      <c r="WLS5" s="299"/>
      <c r="WLT5" s="299"/>
      <c r="WLU5" s="299"/>
      <c r="WLV5" s="299"/>
      <c r="WLW5" s="299"/>
      <c r="WLX5" s="299"/>
      <c r="WLY5" s="299"/>
      <c r="WLZ5" s="299"/>
      <c r="WMA5" s="299"/>
      <c r="WMB5" s="299"/>
      <c r="WMC5" s="299"/>
      <c r="WMD5" s="299"/>
      <c r="WME5" s="299"/>
      <c r="WMF5" s="299"/>
      <c r="WMG5" s="299"/>
      <c r="WMH5" s="299"/>
      <c r="WMI5" s="299"/>
      <c r="WMJ5" s="299"/>
      <c r="WMK5" s="299"/>
      <c r="WML5" s="299"/>
      <c r="WMM5" s="299"/>
      <c r="WMN5" s="299"/>
      <c r="WMO5" s="299"/>
      <c r="WMP5" s="299"/>
      <c r="WMQ5" s="299"/>
      <c r="WMR5" s="299"/>
      <c r="WMS5" s="299"/>
      <c r="WMT5" s="299"/>
      <c r="WMU5" s="299"/>
      <c r="WMV5" s="299"/>
      <c r="WMW5" s="299"/>
      <c r="WMX5" s="299"/>
      <c r="WMY5" s="299"/>
      <c r="WMZ5" s="299"/>
      <c r="WNA5" s="299"/>
      <c r="WNB5" s="299"/>
      <c r="WNC5" s="299"/>
      <c r="WND5" s="299"/>
      <c r="WNE5" s="299"/>
      <c r="WNF5" s="299"/>
      <c r="WNG5" s="299"/>
      <c r="WNH5" s="299"/>
      <c r="WNI5" s="299"/>
      <c r="WNJ5" s="299"/>
      <c r="WNK5" s="299"/>
      <c r="WNL5" s="299"/>
      <c r="WNM5" s="299"/>
      <c r="WNN5" s="299"/>
      <c r="WNO5" s="299"/>
      <c r="WNP5" s="299"/>
      <c r="WNQ5" s="299"/>
      <c r="WNR5" s="299"/>
      <c r="WNS5" s="299"/>
      <c r="WNT5" s="299"/>
      <c r="WNU5" s="299"/>
      <c r="WNV5" s="299"/>
      <c r="WNW5" s="299"/>
      <c r="WNX5" s="299"/>
      <c r="WNY5" s="299"/>
      <c r="WNZ5" s="299"/>
      <c r="WOA5" s="299"/>
      <c r="WOB5" s="299"/>
      <c r="WOC5" s="299"/>
      <c r="WOD5" s="299"/>
      <c r="WOE5" s="299"/>
      <c r="WOF5" s="299"/>
      <c r="WOG5" s="299"/>
      <c r="WOH5" s="299"/>
      <c r="WOI5" s="299"/>
      <c r="WOJ5" s="299"/>
      <c r="WOK5" s="299"/>
      <c r="WOL5" s="299"/>
      <c r="WOM5" s="299"/>
      <c r="WON5" s="299"/>
      <c r="WOO5" s="299"/>
      <c r="WOP5" s="299"/>
      <c r="WOQ5" s="299"/>
      <c r="WOR5" s="299"/>
      <c r="WOS5" s="299"/>
      <c r="WOT5" s="299"/>
      <c r="WOU5" s="299"/>
      <c r="WOV5" s="299"/>
      <c r="WOW5" s="299"/>
      <c r="WOX5" s="299"/>
      <c r="WOY5" s="299"/>
      <c r="WOZ5" s="299"/>
      <c r="WPA5" s="299"/>
      <c r="WPB5" s="299"/>
      <c r="WPC5" s="299"/>
      <c r="WPD5" s="299"/>
      <c r="WPE5" s="299"/>
      <c r="WPF5" s="299"/>
      <c r="WPG5" s="299"/>
      <c r="WPH5" s="299"/>
      <c r="WPI5" s="299"/>
      <c r="WPJ5" s="299"/>
      <c r="WPK5" s="299"/>
      <c r="WPL5" s="299"/>
      <c r="WPM5" s="299"/>
      <c r="WPN5" s="299"/>
      <c r="WPO5" s="299"/>
      <c r="WPP5" s="299"/>
      <c r="WPQ5" s="299"/>
      <c r="WPR5" s="299"/>
      <c r="WPS5" s="299"/>
      <c r="WPT5" s="299"/>
      <c r="WPU5" s="299"/>
      <c r="WPV5" s="299"/>
      <c r="WPW5" s="299"/>
      <c r="WPX5" s="299"/>
      <c r="WPY5" s="299"/>
      <c r="WPZ5" s="299"/>
      <c r="WQA5" s="299"/>
      <c r="WQB5" s="299"/>
      <c r="WQC5" s="299"/>
      <c r="WQD5" s="299"/>
      <c r="WQE5" s="299"/>
      <c r="WQF5" s="299"/>
      <c r="WQG5" s="299"/>
      <c r="WQH5" s="299"/>
      <c r="WQI5" s="299"/>
      <c r="WQJ5" s="299"/>
      <c r="WQK5" s="299"/>
      <c r="WQL5" s="299"/>
      <c r="WQM5" s="299"/>
      <c r="WQN5" s="299"/>
      <c r="WQO5" s="299"/>
      <c r="WQP5" s="299"/>
      <c r="WQQ5" s="299"/>
      <c r="WQR5" s="299"/>
      <c r="WQS5" s="299"/>
      <c r="WQT5" s="299"/>
      <c r="WQU5" s="299"/>
      <c r="WQV5" s="299"/>
      <c r="WQW5" s="299"/>
      <c r="WQX5" s="299"/>
      <c r="WQY5" s="299"/>
      <c r="WQZ5" s="299"/>
      <c r="WRA5" s="299"/>
      <c r="WRB5" s="299"/>
      <c r="WRC5" s="299"/>
      <c r="WRD5" s="299"/>
      <c r="WRE5" s="299"/>
      <c r="WRF5" s="299"/>
      <c r="WRG5" s="299"/>
      <c r="WRH5" s="299"/>
      <c r="WRI5" s="299"/>
      <c r="WRJ5" s="299"/>
      <c r="WRK5" s="299"/>
      <c r="WRL5" s="299"/>
      <c r="WRM5" s="299"/>
      <c r="WRN5" s="299"/>
      <c r="WRO5" s="299"/>
      <c r="WRP5" s="299"/>
      <c r="WRQ5" s="299"/>
      <c r="WRR5" s="299"/>
      <c r="WRS5" s="299"/>
      <c r="WRT5" s="299"/>
      <c r="WRU5" s="299"/>
      <c r="WRV5" s="299"/>
      <c r="WRW5" s="299"/>
      <c r="WRX5" s="299"/>
      <c r="WRY5" s="299"/>
      <c r="WRZ5" s="299"/>
      <c r="WSA5" s="299"/>
      <c r="WSB5" s="299"/>
      <c r="WSC5" s="299"/>
      <c r="WSD5" s="299"/>
      <c r="WSE5" s="299"/>
      <c r="WSF5" s="299"/>
      <c r="WSG5" s="299"/>
      <c r="WSH5" s="299"/>
      <c r="WSI5" s="299"/>
      <c r="WSJ5" s="299"/>
      <c r="WSK5" s="299"/>
      <c r="WSL5" s="299"/>
      <c r="WSM5" s="299"/>
      <c r="WSN5" s="299"/>
      <c r="WSO5" s="299"/>
      <c r="WSP5" s="299"/>
      <c r="WSQ5" s="299"/>
      <c r="WSR5" s="299"/>
      <c r="WSS5" s="299"/>
      <c r="WST5" s="299"/>
      <c r="WSU5" s="299"/>
      <c r="WSV5" s="299"/>
      <c r="WSW5" s="299"/>
      <c r="WSX5" s="299"/>
      <c r="WSY5" s="299"/>
      <c r="WSZ5" s="299"/>
      <c r="WTA5" s="299"/>
      <c r="WTB5" s="299"/>
      <c r="WTC5" s="299"/>
      <c r="WTD5" s="299"/>
      <c r="WTE5" s="299"/>
      <c r="WTF5" s="299"/>
      <c r="WTG5" s="299"/>
      <c r="WTH5" s="299"/>
      <c r="WTI5" s="299"/>
      <c r="WTJ5" s="299"/>
      <c r="WTK5" s="299"/>
      <c r="WTL5" s="299"/>
      <c r="WTM5" s="299"/>
      <c r="WTN5" s="299"/>
      <c r="WTO5" s="299"/>
      <c r="WTP5" s="299"/>
      <c r="WTQ5" s="299"/>
      <c r="WTR5" s="299"/>
      <c r="WTS5" s="299"/>
      <c r="WTT5" s="299"/>
      <c r="WTU5" s="299"/>
      <c r="WTV5" s="299"/>
      <c r="WTW5" s="299"/>
      <c r="WTX5" s="299"/>
      <c r="WTY5" s="299"/>
      <c r="WTZ5" s="299"/>
      <c r="WUA5" s="299"/>
      <c r="WUB5" s="299"/>
      <c r="WUC5" s="299"/>
      <c r="WUD5" s="299"/>
      <c r="WUE5" s="299"/>
      <c r="WUF5" s="299"/>
      <c r="WUG5" s="299"/>
      <c r="WUH5" s="299"/>
      <c r="WUI5" s="299"/>
      <c r="WUJ5" s="299"/>
      <c r="WUK5" s="299"/>
      <c r="WUL5" s="299"/>
      <c r="WUM5" s="299"/>
      <c r="WUN5" s="299"/>
      <c r="WUO5" s="299"/>
      <c r="WUP5" s="299"/>
      <c r="WUQ5" s="299"/>
      <c r="WUR5" s="299"/>
      <c r="WUS5" s="299"/>
      <c r="WUT5" s="299"/>
      <c r="WUU5" s="299"/>
      <c r="WUV5" s="299"/>
      <c r="WUW5" s="299"/>
      <c r="WUX5" s="299"/>
      <c r="WUY5" s="299"/>
      <c r="WUZ5" s="299"/>
      <c r="WVA5" s="299"/>
      <c r="WVB5" s="299"/>
      <c r="WVC5" s="299"/>
      <c r="WVD5" s="299"/>
      <c r="WVE5" s="299"/>
      <c r="WVF5" s="299"/>
      <c r="WVG5" s="299"/>
      <c r="WVH5" s="299"/>
      <c r="WVI5" s="299"/>
      <c r="WVJ5" s="299"/>
      <c r="WVK5" s="299"/>
      <c r="WVL5" s="299"/>
      <c r="WVM5" s="299"/>
      <c r="WVN5" s="299"/>
      <c r="WVO5" s="299"/>
      <c r="WVP5" s="299"/>
      <c r="WVQ5" s="299"/>
      <c r="WVR5" s="299"/>
      <c r="WVS5" s="299"/>
      <c r="WVT5" s="299"/>
      <c r="WVU5" s="299"/>
      <c r="WVV5" s="299"/>
      <c r="WVW5" s="299"/>
      <c r="WVX5" s="299"/>
      <c r="WVY5" s="299"/>
      <c r="WVZ5" s="299"/>
      <c r="WWA5" s="299"/>
      <c r="WWB5" s="299"/>
      <c r="WWC5" s="299"/>
      <c r="WWD5" s="299"/>
      <c r="WWE5" s="299"/>
      <c r="WWF5" s="299"/>
      <c r="WWG5" s="299"/>
      <c r="WWH5" s="299"/>
      <c r="WWI5" s="299"/>
      <c r="WWJ5" s="299"/>
      <c r="WWK5" s="299"/>
      <c r="WWL5" s="299"/>
      <c r="WWM5" s="299"/>
      <c r="WWN5" s="299"/>
      <c r="WWO5" s="299"/>
      <c r="WWP5" s="299"/>
      <c r="WWQ5" s="299"/>
      <c r="WWR5" s="299"/>
      <c r="WWS5" s="299"/>
      <c r="WWT5" s="299"/>
      <c r="WWU5" s="299"/>
      <c r="WWV5" s="299"/>
      <c r="WWW5" s="299"/>
      <c r="WWX5" s="299"/>
      <c r="WWY5" s="299"/>
      <c r="WWZ5" s="299"/>
      <c r="WXA5" s="299"/>
      <c r="WXB5" s="299"/>
      <c r="WXC5" s="299"/>
      <c r="WXD5" s="299"/>
      <c r="WXE5" s="299"/>
      <c r="WXF5" s="299"/>
      <c r="WXG5" s="299"/>
      <c r="WXH5" s="299"/>
      <c r="WXI5" s="299"/>
      <c r="WXJ5" s="299"/>
      <c r="WXK5" s="299"/>
      <c r="WXL5" s="299"/>
      <c r="WXM5" s="299"/>
      <c r="WXN5" s="299"/>
      <c r="WXO5" s="299"/>
      <c r="WXP5" s="299"/>
      <c r="WXQ5" s="299"/>
      <c r="WXR5" s="299"/>
      <c r="WXS5" s="299"/>
      <c r="WXT5" s="299"/>
      <c r="WXU5" s="299"/>
      <c r="WXV5" s="299"/>
      <c r="WXW5" s="299"/>
      <c r="WXX5" s="299"/>
      <c r="WXY5" s="299"/>
      <c r="WXZ5" s="299"/>
      <c r="WYA5" s="299"/>
      <c r="WYB5" s="299"/>
      <c r="WYC5" s="299"/>
      <c r="WYD5" s="299"/>
      <c r="WYE5" s="299"/>
      <c r="WYF5" s="299"/>
      <c r="WYG5" s="299"/>
      <c r="WYH5" s="299"/>
      <c r="WYI5" s="299"/>
      <c r="WYJ5" s="299"/>
      <c r="WYK5" s="299"/>
      <c r="WYL5" s="299"/>
      <c r="WYM5" s="299"/>
      <c r="WYN5" s="299"/>
      <c r="WYO5" s="299"/>
      <c r="WYP5" s="299"/>
      <c r="WYQ5" s="299"/>
      <c r="WYR5" s="299"/>
      <c r="WYS5" s="299"/>
      <c r="WYT5" s="299"/>
      <c r="WYU5" s="299"/>
      <c r="WYV5" s="299"/>
      <c r="WYW5" s="299"/>
      <c r="WYX5" s="299"/>
      <c r="WYY5" s="299"/>
      <c r="WYZ5" s="299"/>
      <c r="WZA5" s="299"/>
      <c r="WZB5" s="299"/>
      <c r="WZC5" s="299"/>
      <c r="WZD5" s="299"/>
      <c r="WZE5" s="299"/>
      <c r="WZF5" s="299"/>
      <c r="WZG5" s="299"/>
      <c r="WZH5" s="299"/>
      <c r="WZI5" s="299"/>
      <c r="WZJ5" s="299"/>
      <c r="WZK5" s="299"/>
      <c r="WZL5" s="299"/>
      <c r="WZM5" s="299"/>
      <c r="WZN5" s="299"/>
      <c r="WZO5" s="299"/>
      <c r="WZP5" s="299"/>
      <c r="WZQ5" s="299"/>
      <c r="WZR5" s="299"/>
      <c r="WZS5" s="299"/>
      <c r="WZT5" s="299"/>
      <c r="WZU5" s="299"/>
      <c r="WZV5" s="299"/>
      <c r="WZW5" s="299"/>
      <c r="WZX5" s="299"/>
      <c r="WZY5" s="299"/>
      <c r="WZZ5" s="299"/>
      <c r="XAA5" s="299"/>
      <c r="XAB5" s="299"/>
      <c r="XAC5" s="299"/>
      <c r="XAD5" s="299"/>
      <c r="XAE5" s="299"/>
      <c r="XAF5" s="299"/>
      <c r="XAG5" s="299"/>
      <c r="XAH5" s="299"/>
      <c r="XAI5" s="299"/>
      <c r="XAJ5" s="299"/>
      <c r="XAK5" s="299"/>
      <c r="XAL5" s="299"/>
      <c r="XAM5" s="299"/>
      <c r="XAN5" s="299"/>
      <c r="XAO5" s="299"/>
      <c r="XAP5" s="299"/>
      <c r="XAQ5" s="299"/>
      <c r="XAR5" s="299"/>
      <c r="XAS5" s="299"/>
      <c r="XAT5" s="299"/>
      <c r="XAU5" s="299"/>
      <c r="XAV5" s="299"/>
      <c r="XAW5" s="299"/>
      <c r="XAX5" s="299"/>
      <c r="XAY5" s="299"/>
      <c r="XAZ5" s="299"/>
      <c r="XBA5" s="299"/>
      <c r="XBB5" s="299"/>
      <c r="XBC5" s="299"/>
      <c r="XBD5" s="299"/>
      <c r="XBE5" s="299"/>
      <c r="XBF5" s="299"/>
      <c r="XBG5" s="299"/>
      <c r="XBH5" s="299"/>
      <c r="XBI5" s="299"/>
      <c r="XBJ5" s="299"/>
      <c r="XBK5" s="299"/>
      <c r="XBL5" s="299"/>
      <c r="XBM5" s="299"/>
      <c r="XBN5" s="299"/>
      <c r="XBO5" s="299"/>
      <c r="XBP5" s="299"/>
      <c r="XBQ5" s="299"/>
      <c r="XBR5" s="299"/>
      <c r="XBS5" s="299"/>
      <c r="XBT5" s="299"/>
      <c r="XBU5" s="299"/>
      <c r="XBV5" s="299"/>
      <c r="XBW5" s="299"/>
      <c r="XBX5" s="299"/>
      <c r="XBY5" s="299"/>
      <c r="XBZ5" s="299"/>
      <c r="XCA5" s="299"/>
      <c r="XCB5" s="299"/>
      <c r="XCC5" s="299"/>
      <c r="XCD5" s="299"/>
      <c r="XCE5" s="299"/>
      <c r="XCF5" s="299"/>
      <c r="XCG5" s="299"/>
      <c r="XCH5" s="299"/>
      <c r="XCI5" s="299"/>
      <c r="XCJ5" s="299"/>
      <c r="XCK5" s="299"/>
      <c r="XCL5" s="299"/>
      <c r="XCM5" s="299"/>
      <c r="XCN5" s="299"/>
      <c r="XCO5" s="299"/>
      <c r="XCP5" s="299"/>
      <c r="XCQ5" s="299"/>
      <c r="XCR5" s="299"/>
      <c r="XCS5" s="299"/>
      <c r="XCT5" s="299"/>
      <c r="XCU5" s="299"/>
      <c r="XCV5" s="299"/>
      <c r="XCW5" s="299"/>
      <c r="XCX5" s="299"/>
      <c r="XCY5" s="299"/>
      <c r="XCZ5" s="299"/>
      <c r="XDA5" s="299"/>
      <c r="XDB5" s="299"/>
      <c r="XDC5" s="299"/>
      <c r="XDD5" s="299"/>
      <c r="XDE5" s="299"/>
      <c r="XDF5" s="299"/>
      <c r="XDG5" s="299"/>
      <c r="XDH5" s="299"/>
      <c r="XDI5" s="299"/>
      <c r="XDJ5" s="299"/>
      <c r="XDK5" s="299"/>
      <c r="XDL5" s="299"/>
      <c r="XDM5" s="299"/>
      <c r="XDN5" s="299"/>
      <c r="XDO5" s="299"/>
      <c r="XDP5" s="299"/>
      <c r="XDQ5" s="299"/>
      <c r="XDR5" s="299"/>
      <c r="XDS5" s="299"/>
      <c r="XDT5" s="299"/>
      <c r="XDU5" s="299"/>
      <c r="XDV5" s="299"/>
      <c r="XDW5" s="299"/>
      <c r="XDX5" s="299"/>
      <c r="XDY5" s="299"/>
      <c r="XDZ5" s="299"/>
      <c r="XEA5" s="299"/>
      <c r="XEB5" s="299"/>
      <c r="XEC5" s="299"/>
      <c r="XED5" s="299"/>
      <c r="XEE5" s="299"/>
      <c r="XEF5" s="299"/>
      <c r="XEG5" s="299"/>
      <c r="XEH5" s="299"/>
      <c r="XEI5" s="299"/>
      <c r="XEJ5" s="299"/>
      <c r="XEK5" s="299"/>
      <c r="XEL5" s="299"/>
      <c r="XEM5" s="299"/>
      <c r="XEN5" s="299"/>
      <c r="XEO5" s="299"/>
      <c r="XEP5" s="299"/>
      <c r="XEQ5" s="299"/>
      <c r="XER5" s="299"/>
      <c r="XES5" s="299"/>
      <c r="XET5" s="299"/>
      <c r="XEU5" s="299"/>
      <c r="XEV5" s="299"/>
      <c r="XEW5" s="299"/>
      <c r="XEX5" s="299"/>
      <c r="XEY5" s="299"/>
      <c r="XEZ5" s="299"/>
      <c r="XFA5" s="299"/>
      <c r="XFB5" s="299"/>
      <c r="XFC5" s="299"/>
    </row>
    <row r="6" spans="1:16383" s="95" customFormat="1" ht="16.5" customHeight="1" thickBot="1">
      <c r="A6" s="190"/>
      <c r="B6" s="684"/>
      <c r="C6" s="684"/>
      <c r="D6" s="684"/>
      <c r="E6" s="684"/>
      <c r="F6" s="684"/>
      <c r="G6" s="684"/>
      <c r="H6" s="684"/>
      <c r="I6" s="684"/>
      <c r="J6" s="684"/>
      <c r="K6" s="684"/>
      <c r="L6" s="684"/>
      <c r="M6" s="684"/>
      <c r="N6" s="684"/>
      <c r="O6" s="684"/>
      <c r="P6" s="684"/>
      <c r="Q6" s="684"/>
      <c r="R6" s="684"/>
      <c r="S6" s="684"/>
      <c r="T6" s="684"/>
      <c r="U6" s="684"/>
      <c r="V6" s="684"/>
      <c r="W6" s="684"/>
      <c r="X6" s="684"/>
      <c r="Y6" s="684"/>
      <c r="Z6" s="684"/>
      <c r="AA6" s="684"/>
      <c r="AB6" s="684"/>
      <c r="AC6" s="684"/>
      <c r="AD6" s="684"/>
      <c r="AE6" s="300"/>
      <c r="AF6" s="299"/>
      <c r="AG6" s="299"/>
      <c r="AH6" s="299"/>
      <c r="AI6" s="299"/>
      <c r="AJ6" s="299"/>
      <c r="AK6" s="299"/>
      <c r="AL6" s="299"/>
      <c r="AM6" s="299"/>
      <c r="AN6" s="299"/>
      <c r="AO6" s="299"/>
      <c r="AP6" s="299"/>
      <c r="AQ6" s="299"/>
      <c r="AR6" s="299"/>
      <c r="AS6" s="299"/>
      <c r="AT6" s="299"/>
      <c r="AU6" s="299"/>
      <c r="AV6" s="299"/>
      <c r="AW6" s="299"/>
      <c r="AX6" s="299"/>
      <c r="AY6" s="299"/>
      <c r="AZ6" s="299"/>
      <c r="BA6" s="299"/>
      <c r="BB6" s="299"/>
      <c r="BC6" s="299"/>
      <c r="BD6" s="299"/>
      <c r="BE6" s="299"/>
      <c r="BF6" s="299"/>
      <c r="BG6" s="299"/>
      <c r="BH6" s="299"/>
      <c r="BI6" s="299"/>
      <c r="BJ6" s="299"/>
      <c r="BK6" s="299"/>
      <c r="BL6" s="299"/>
      <c r="BM6" s="299"/>
      <c r="BN6" s="299"/>
      <c r="BO6" s="299"/>
      <c r="BP6" s="299"/>
      <c r="BQ6" s="299"/>
      <c r="BR6" s="299"/>
      <c r="BS6" s="299"/>
      <c r="BT6" s="299"/>
      <c r="BU6" s="299"/>
      <c r="BV6" s="299"/>
      <c r="BW6" s="299"/>
      <c r="BX6" s="299"/>
      <c r="BY6" s="299"/>
      <c r="BZ6" s="299"/>
      <c r="CA6" s="299"/>
      <c r="CB6" s="299"/>
      <c r="CC6" s="299"/>
      <c r="CD6" s="299"/>
      <c r="CE6" s="299"/>
      <c r="CF6" s="299"/>
      <c r="CG6" s="299"/>
      <c r="CH6" s="299"/>
      <c r="CI6" s="299"/>
      <c r="CJ6" s="299"/>
      <c r="CK6" s="299"/>
      <c r="CL6" s="299"/>
      <c r="CM6" s="299"/>
      <c r="CN6" s="299"/>
      <c r="CO6" s="299"/>
      <c r="CP6" s="299"/>
      <c r="CQ6" s="299"/>
      <c r="CR6" s="299"/>
      <c r="CS6" s="299"/>
      <c r="CT6" s="299"/>
      <c r="CU6" s="299"/>
      <c r="CV6" s="299"/>
      <c r="CW6" s="299"/>
      <c r="CX6" s="299"/>
      <c r="CY6" s="299"/>
      <c r="CZ6" s="299"/>
      <c r="DA6" s="299"/>
      <c r="DB6" s="299"/>
      <c r="DC6" s="299"/>
      <c r="DD6" s="299"/>
      <c r="DE6" s="299"/>
      <c r="DF6" s="299"/>
      <c r="DG6" s="299"/>
      <c r="DH6" s="299"/>
      <c r="DI6" s="299"/>
      <c r="DJ6" s="299"/>
      <c r="DK6" s="299"/>
      <c r="DL6" s="299"/>
      <c r="DM6" s="299"/>
      <c r="DN6" s="299"/>
      <c r="DO6" s="299"/>
      <c r="DP6" s="299"/>
      <c r="DQ6" s="299"/>
      <c r="DR6" s="299"/>
      <c r="DS6" s="299"/>
      <c r="DT6" s="299"/>
      <c r="DU6" s="299"/>
      <c r="DV6" s="299"/>
      <c r="DW6" s="299"/>
      <c r="DX6" s="299"/>
      <c r="DY6" s="299"/>
      <c r="DZ6" s="299"/>
      <c r="EA6" s="299"/>
      <c r="EB6" s="299"/>
      <c r="EC6" s="299"/>
      <c r="ED6" s="299"/>
      <c r="EE6" s="299"/>
      <c r="EF6" s="299"/>
      <c r="EG6" s="299"/>
      <c r="EH6" s="299"/>
      <c r="EI6" s="299"/>
      <c r="EJ6" s="299"/>
      <c r="EK6" s="299"/>
      <c r="EL6" s="299"/>
      <c r="EM6" s="299"/>
      <c r="EN6" s="299"/>
      <c r="EO6" s="299"/>
      <c r="EP6" s="299"/>
      <c r="EQ6" s="299"/>
      <c r="ER6" s="299"/>
      <c r="ES6" s="299"/>
      <c r="ET6" s="299"/>
      <c r="EU6" s="299"/>
      <c r="EV6" s="299"/>
      <c r="EW6" s="299"/>
      <c r="EX6" s="299"/>
      <c r="EY6" s="299"/>
      <c r="EZ6" s="299"/>
      <c r="FA6" s="299"/>
      <c r="FB6" s="299"/>
      <c r="FC6" s="299"/>
      <c r="FD6" s="299"/>
      <c r="FE6" s="299"/>
      <c r="FF6" s="299"/>
      <c r="FG6" s="299"/>
      <c r="FH6" s="299"/>
      <c r="FI6" s="299"/>
      <c r="FJ6" s="299"/>
      <c r="FK6" s="299"/>
      <c r="FL6" s="299"/>
      <c r="FM6" s="299"/>
      <c r="FN6" s="299"/>
      <c r="FO6" s="299"/>
      <c r="FP6" s="299"/>
      <c r="FQ6" s="299"/>
      <c r="FR6" s="299"/>
      <c r="FS6" s="299"/>
      <c r="FT6" s="299"/>
      <c r="FU6" s="299"/>
      <c r="FV6" s="299"/>
      <c r="FW6" s="299"/>
      <c r="FX6" s="299"/>
      <c r="FY6" s="299"/>
      <c r="FZ6" s="299"/>
      <c r="GA6" s="299"/>
      <c r="GB6" s="299"/>
      <c r="GC6" s="299"/>
      <c r="GD6" s="299"/>
      <c r="GE6" s="299"/>
      <c r="GF6" s="299"/>
      <c r="GG6" s="299"/>
      <c r="GH6" s="299"/>
      <c r="GI6" s="299"/>
      <c r="GJ6" s="299"/>
      <c r="GK6" s="299"/>
      <c r="GL6" s="299"/>
      <c r="GM6" s="299"/>
      <c r="GN6" s="299"/>
      <c r="GO6" s="299"/>
      <c r="GP6" s="299"/>
      <c r="GQ6" s="299"/>
      <c r="GR6" s="299"/>
      <c r="GS6" s="299"/>
      <c r="GT6" s="299"/>
      <c r="GU6" s="299"/>
      <c r="GV6" s="299"/>
      <c r="GW6" s="299"/>
      <c r="GX6" s="299"/>
      <c r="GY6" s="299"/>
      <c r="GZ6" s="299"/>
      <c r="HA6" s="299"/>
      <c r="HB6" s="299"/>
      <c r="HC6" s="299"/>
      <c r="HD6" s="299"/>
      <c r="HE6" s="299"/>
      <c r="HF6" s="299"/>
      <c r="HG6" s="299"/>
      <c r="HH6" s="299"/>
      <c r="HI6" s="299"/>
      <c r="HJ6" s="299"/>
      <c r="HK6" s="299"/>
      <c r="HL6" s="299"/>
      <c r="HM6" s="299"/>
      <c r="HN6" s="299"/>
      <c r="HO6" s="299"/>
      <c r="HP6" s="299"/>
      <c r="HQ6" s="299"/>
      <c r="HR6" s="299"/>
      <c r="HS6" s="299"/>
      <c r="HT6" s="299"/>
      <c r="HU6" s="299"/>
      <c r="HV6" s="299"/>
      <c r="HW6" s="299"/>
      <c r="HX6" s="299"/>
      <c r="HY6" s="299"/>
      <c r="HZ6" s="299"/>
      <c r="IA6" s="299"/>
      <c r="IB6" s="299"/>
      <c r="IC6" s="299"/>
      <c r="ID6" s="299"/>
      <c r="IE6" s="299"/>
      <c r="IF6" s="299"/>
      <c r="IG6" s="299"/>
      <c r="IH6" s="299"/>
      <c r="II6" s="299"/>
      <c r="IJ6" s="299"/>
      <c r="IK6" s="299"/>
      <c r="IL6" s="299"/>
      <c r="IM6" s="299"/>
      <c r="IN6" s="299"/>
      <c r="IO6" s="299"/>
      <c r="IP6" s="299"/>
      <c r="IQ6" s="299"/>
      <c r="IR6" s="299"/>
      <c r="IS6" s="299"/>
      <c r="IT6" s="299"/>
      <c r="IU6" s="299"/>
      <c r="IV6" s="299"/>
      <c r="IW6" s="299"/>
      <c r="IX6" s="299"/>
      <c r="IY6" s="299"/>
      <c r="IZ6" s="299"/>
      <c r="JA6" s="299"/>
      <c r="JB6" s="299"/>
      <c r="JC6" s="299"/>
      <c r="JD6" s="299"/>
      <c r="JE6" s="299"/>
      <c r="JF6" s="299"/>
      <c r="JG6" s="299"/>
      <c r="JH6" s="299"/>
      <c r="JI6" s="299"/>
      <c r="JJ6" s="299"/>
      <c r="JK6" s="299"/>
      <c r="JL6" s="299"/>
      <c r="JM6" s="299"/>
      <c r="JN6" s="299"/>
      <c r="JO6" s="299"/>
      <c r="JP6" s="299"/>
      <c r="JQ6" s="299"/>
      <c r="JR6" s="299"/>
      <c r="JS6" s="299"/>
      <c r="JT6" s="299"/>
      <c r="JU6" s="299"/>
      <c r="JV6" s="299"/>
      <c r="JW6" s="299"/>
      <c r="JX6" s="299"/>
      <c r="JY6" s="299"/>
      <c r="JZ6" s="299"/>
      <c r="KA6" s="299"/>
      <c r="KB6" s="299"/>
      <c r="KC6" s="299"/>
      <c r="KD6" s="299"/>
      <c r="KE6" s="299"/>
      <c r="KF6" s="299"/>
      <c r="KG6" s="299"/>
      <c r="KH6" s="299"/>
      <c r="KI6" s="299"/>
      <c r="KJ6" s="299"/>
      <c r="KK6" s="299"/>
      <c r="KL6" s="299"/>
      <c r="KM6" s="299"/>
      <c r="KN6" s="299"/>
      <c r="KO6" s="299"/>
      <c r="KP6" s="299"/>
      <c r="KQ6" s="299"/>
      <c r="KR6" s="299"/>
      <c r="KS6" s="299"/>
      <c r="KT6" s="299"/>
      <c r="KU6" s="299"/>
      <c r="KV6" s="299"/>
      <c r="KW6" s="299"/>
      <c r="KX6" s="299"/>
      <c r="KY6" s="299"/>
      <c r="KZ6" s="299"/>
      <c r="LA6" s="299"/>
      <c r="LB6" s="299"/>
      <c r="LC6" s="299"/>
      <c r="LD6" s="299"/>
      <c r="LE6" s="299"/>
      <c r="LF6" s="299"/>
      <c r="LG6" s="299"/>
      <c r="LH6" s="299"/>
      <c r="LI6" s="299"/>
      <c r="LJ6" s="299"/>
      <c r="LK6" s="299"/>
      <c r="LL6" s="299"/>
      <c r="LM6" s="299"/>
      <c r="LN6" s="299"/>
      <c r="LO6" s="299"/>
      <c r="LP6" s="299"/>
      <c r="LQ6" s="299"/>
      <c r="LR6" s="299"/>
      <c r="LS6" s="299"/>
      <c r="LT6" s="299"/>
      <c r="LU6" s="299"/>
      <c r="LV6" s="299"/>
      <c r="LW6" s="299"/>
      <c r="LX6" s="299"/>
      <c r="LY6" s="299"/>
      <c r="LZ6" s="299"/>
      <c r="MA6" s="299"/>
      <c r="MB6" s="299"/>
      <c r="MC6" s="299"/>
      <c r="MD6" s="299"/>
      <c r="ME6" s="299"/>
      <c r="MF6" s="299"/>
      <c r="MG6" s="299"/>
      <c r="MH6" s="299"/>
      <c r="MI6" s="299"/>
      <c r="MJ6" s="299"/>
      <c r="MK6" s="299"/>
      <c r="ML6" s="299"/>
      <c r="MM6" s="299"/>
      <c r="MN6" s="299"/>
      <c r="MO6" s="299"/>
      <c r="MP6" s="299"/>
      <c r="MQ6" s="299"/>
      <c r="MR6" s="299"/>
      <c r="MS6" s="299"/>
      <c r="MT6" s="299"/>
      <c r="MU6" s="299"/>
      <c r="MV6" s="299"/>
      <c r="MW6" s="299"/>
      <c r="MX6" s="299"/>
      <c r="MY6" s="299"/>
      <c r="MZ6" s="299"/>
      <c r="NA6" s="299"/>
      <c r="NB6" s="299"/>
      <c r="NC6" s="299"/>
      <c r="ND6" s="299"/>
      <c r="NE6" s="299"/>
      <c r="NF6" s="299"/>
      <c r="NG6" s="299"/>
      <c r="NH6" s="299"/>
      <c r="NI6" s="299"/>
      <c r="NJ6" s="299"/>
      <c r="NK6" s="299"/>
      <c r="NL6" s="299"/>
      <c r="NM6" s="299"/>
      <c r="NN6" s="299"/>
      <c r="NO6" s="299"/>
      <c r="NP6" s="299"/>
      <c r="NQ6" s="299"/>
      <c r="NR6" s="299"/>
      <c r="NS6" s="299"/>
      <c r="NT6" s="299"/>
      <c r="NU6" s="299"/>
      <c r="NV6" s="299"/>
      <c r="NW6" s="299"/>
      <c r="NX6" s="299"/>
      <c r="NY6" s="299"/>
      <c r="NZ6" s="299"/>
      <c r="OA6" s="299"/>
      <c r="OB6" s="299"/>
      <c r="OC6" s="299"/>
      <c r="OD6" s="299"/>
      <c r="OE6" s="299"/>
      <c r="OF6" s="299"/>
      <c r="OG6" s="299"/>
      <c r="OH6" s="299"/>
      <c r="OI6" s="299"/>
      <c r="OJ6" s="299"/>
      <c r="OK6" s="299"/>
      <c r="OL6" s="299"/>
      <c r="OM6" s="299"/>
      <c r="ON6" s="299"/>
      <c r="OO6" s="299"/>
      <c r="OP6" s="299"/>
      <c r="OQ6" s="299"/>
      <c r="OR6" s="299"/>
      <c r="OS6" s="299"/>
      <c r="OT6" s="299"/>
      <c r="OU6" s="299"/>
      <c r="OV6" s="299"/>
      <c r="OW6" s="299"/>
      <c r="OX6" s="299"/>
      <c r="OY6" s="299"/>
      <c r="OZ6" s="299"/>
      <c r="PA6" s="299"/>
      <c r="PB6" s="299"/>
      <c r="PC6" s="299"/>
      <c r="PD6" s="299"/>
      <c r="PE6" s="299"/>
      <c r="PF6" s="299"/>
      <c r="PG6" s="299"/>
      <c r="PH6" s="299"/>
      <c r="PI6" s="299"/>
      <c r="PJ6" s="299"/>
      <c r="PK6" s="299"/>
      <c r="PL6" s="299"/>
      <c r="PM6" s="299"/>
      <c r="PN6" s="299"/>
      <c r="PO6" s="299"/>
      <c r="PP6" s="299"/>
      <c r="PQ6" s="299"/>
      <c r="PR6" s="299"/>
      <c r="PS6" s="299"/>
      <c r="PT6" s="299"/>
      <c r="PU6" s="299"/>
      <c r="PV6" s="299"/>
      <c r="PW6" s="299"/>
      <c r="PX6" s="299"/>
      <c r="PY6" s="299"/>
      <c r="PZ6" s="299"/>
      <c r="QA6" s="299"/>
      <c r="QB6" s="299"/>
      <c r="QC6" s="299"/>
      <c r="QD6" s="299"/>
      <c r="QE6" s="299"/>
      <c r="QF6" s="299"/>
      <c r="QG6" s="299"/>
      <c r="QH6" s="299"/>
      <c r="QI6" s="299"/>
      <c r="QJ6" s="299"/>
      <c r="QK6" s="299"/>
      <c r="QL6" s="299"/>
      <c r="QM6" s="299"/>
      <c r="QN6" s="299"/>
      <c r="QO6" s="299"/>
      <c r="QP6" s="299"/>
      <c r="QQ6" s="299"/>
      <c r="QR6" s="299"/>
      <c r="QS6" s="299"/>
      <c r="QT6" s="299"/>
      <c r="QU6" s="299"/>
      <c r="QV6" s="299"/>
      <c r="QW6" s="299"/>
      <c r="QX6" s="299"/>
      <c r="QY6" s="299"/>
      <c r="QZ6" s="299"/>
      <c r="RA6" s="299"/>
      <c r="RB6" s="299"/>
      <c r="RC6" s="299"/>
      <c r="RD6" s="299"/>
      <c r="RE6" s="299"/>
      <c r="RF6" s="299"/>
      <c r="RG6" s="299"/>
      <c r="RH6" s="299"/>
      <c r="RI6" s="299"/>
      <c r="RJ6" s="299"/>
      <c r="RK6" s="299"/>
      <c r="RL6" s="299"/>
      <c r="RM6" s="299"/>
      <c r="RN6" s="299"/>
      <c r="RO6" s="299"/>
      <c r="RP6" s="299"/>
      <c r="RQ6" s="299"/>
      <c r="RR6" s="299"/>
      <c r="RS6" s="299"/>
      <c r="RT6" s="299"/>
      <c r="RU6" s="299"/>
      <c r="RV6" s="299"/>
      <c r="RW6" s="299"/>
      <c r="RX6" s="299"/>
      <c r="RY6" s="299"/>
      <c r="RZ6" s="299"/>
      <c r="SA6" s="299"/>
      <c r="SB6" s="299"/>
      <c r="SC6" s="299"/>
      <c r="SD6" s="299"/>
      <c r="SE6" s="299"/>
      <c r="SF6" s="299"/>
      <c r="SG6" s="299"/>
      <c r="SH6" s="299"/>
      <c r="SI6" s="299"/>
      <c r="SJ6" s="299"/>
      <c r="SK6" s="299"/>
      <c r="SL6" s="299"/>
      <c r="SM6" s="299"/>
      <c r="SN6" s="299"/>
      <c r="SO6" s="299"/>
      <c r="SP6" s="299"/>
      <c r="SQ6" s="299"/>
      <c r="SR6" s="299"/>
      <c r="SS6" s="299"/>
      <c r="ST6" s="299"/>
      <c r="SU6" s="299"/>
      <c r="SV6" s="299"/>
      <c r="SW6" s="299"/>
      <c r="SX6" s="299"/>
      <c r="SY6" s="299"/>
      <c r="SZ6" s="299"/>
      <c r="TA6" s="299"/>
      <c r="TB6" s="299"/>
      <c r="TC6" s="299"/>
      <c r="TD6" s="299"/>
      <c r="TE6" s="299"/>
      <c r="TF6" s="299"/>
      <c r="TG6" s="299"/>
      <c r="TH6" s="299"/>
      <c r="TI6" s="299"/>
      <c r="TJ6" s="299"/>
      <c r="TK6" s="299"/>
      <c r="TL6" s="299"/>
      <c r="TM6" s="299"/>
      <c r="TN6" s="299"/>
      <c r="TO6" s="299"/>
      <c r="TP6" s="299"/>
      <c r="TQ6" s="299"/>
      <c r="TR6" s="299"/>
      <c r="TS6" s="299"/>
      <c r="TT6" s="299"/>
      <c r="TU6" s="299"/>
      <c r="TV6" s="299"/>
      <c r="TW6" s="299"/>
      <c r="TX6" s="299"/>
      <c r="TY6" s="299"/>
      <c r="TZ6" s="299"/>
      <c r="UA6" s="299"/>
      <c r="UB6" s="299"/>
      <c r="UC6" s="299"/>
      <c r="UD6" s="299"/>
      <c r="UE6" s="299"/>
      <c r="UF6" s="299"/>
      <c r="UG6" s="299"/>
      <c r="UH6" s="299"/>
      <c r="UI6" s="299"/>
      <c r="UJ6" s="299"/>
      <c r="UK6" s="299"/>
      <c r="UL6" s="299"/>
      <c r="UM6" s="299"/>
      <c r="UN6" s="299"/>
      <c r="UO6" s="299"/>
      <c r="UP6" s="299"/>
      <c r="UQ6" s="299"/>
      <c r="UR6" s="299"/>
      <c r="US6" s="299"/>
      <c r="UT6" s="299"/>
      <c r="UU6" s="299"/>
      <c r="UV6" s="299"/>
      <c r="UW6" s="299"/>
      <c r="UX6" s="299"/>
      <c r="UY6" s="299"/>
      <c r="UZ6" s="299"/>
      <c r="VA6" s="299"/>
      <c r="VB6" s="299"/>
      <c r="VC6" s="299"/>
      <c r="VD6" s="299"/>
      <c r="VE6" s="299"/>
      <c r="VF6" s="299"/>
      <c r="VG6" s="299"/>
      <c r="VH6" s="299"/>
      <c r="VI6" s="299"/>
      <c r="VJ6" s="299"/>
      <c r="VK6" s="299"/>
      <c r="VL6" s="299"/>
      <c r="VM6" s="299"/>
      <c r="VN6" s="299"/>
      <c r="VO6" s="299"/>
      <c r="VP6" s="299"/>
      <c r="VQ6" s="299"/>
      <c r="VR6" s="299"/>
      <c r="VS6" s="299"/>
      <c r="VT6" s="299"/>
      <c r="VU6" s="299"/>
      <c r="VV6" s="299"/>
      <c r="VW6" s="299"/>
      <c r="VX6" s="299"/>
      <c r="VY6" s="299"/>
      <c r="VZ6" s="299"/>
      <c r="WA6" s="299"/>
      <c r="WB6" s="299"/>
      <c r="WC6" s="299"/>
      <c r="WD6" s="299"/>
      <c r="WE6" s="299"/>
      <c r="WF6" s="299"/>
      <c r="WG6" s="299"/>
      <c r="WH6" s="299"/>
      <c r="WI6" s="299"/>
      <c r="WJ6" s="299"/>
      <c r="WK6" s="299"/>
      <c r="WL6" s="299"/>
      <c r="WM6" s="299"/>
      <c r="WN6" s="299"/>
      <c r="WO6" s="299"/>
      <c r="WP6" s="299"/>
      <c r="WQ6" s="299"/>
      <c r="WR6" s="299"/>
      <c r="WS6" s="299"/>
      <c r="WT6" s="299"/>
      <c r="WU6" s="299"/>
      <c r="WV6" s="299"/>
      <c r="WW6" s="299"/>
      <c r="WX6" s="299"/>
      <c r="WY6" s="299"/>
      <c r="WZ6" s="299"/>
      <c r="XA6" s="299"/>
      <c r="XB6" s="299"/>
      <c r="XC6" s="299"/>
      <c r="XD6" s="299"/>
      <c r="XE6" s="299"/>
      <c r="XF6" s="299"/>
      <c r="XG6" s="299"/>
      <c r="XH6" s="299"/>
      <c r="XI6" s="299"/>
      <c r="XJ6" s="299"/>
      <c r="XK6" s="299"/>
      <c r="XL6" s="299"/>
      <c r="XM6" s="299"/>
      <c r="XN6" s="299"/>
      <c r="XO6" s="299"/>
      <c r="XP6" s="299"/>
      <c r="XQ6" s="299"/>
      <c r="XR6" s="299"/>
      <c r="XS6" s="299"/>
      <c r="XT6" s="299"/>
      <c r="XU6" s="299"/>
      <c r="XV6" s="299"/>
      <c r="XW6" s="299"/>
      <c r="XX6" s="299"/>
      <c r="XY6" s="299"/>
      <c r="XZ6" s="299"/>
      <c r="YA6" s="299"/>
      <c r="YB6" s="299"/>
      <c r="YC6" s="299"/>
      <c r="YD6" s="299"/>
      <c r="YE6" s="299"/>
      <c r="YF6" s="299"/>
      <c r="YG6" s="299"/>
      <c r="YH6" s="299"/>
      <c r="YI6" s="299"/>
      <c r="YJ6" s="299"/>
      <c r="YK6" s="299"/>
      <c r="YL6" s="299"/>
      <c r="YM6" s="299"/>
      <c r="YN6" s="299"/>
      <c r="YO6" s="299"/>
      <c r="YP6" s="299"/>
      <c r="YQ6" s="299"/>
      <c r="YR6" s="299"/>
      <c r="YS6" s="299"/>
      <c r="YT6" s="299"/>
      <c r="YU6" s="299"/>
      <c r="YV6" s="299"/>
      <c r="YW6" s="299"/>
      <c r="YX6" s="299"/>
      <c r="YY6" s="299"/>
      <c r="YZ6" s="299"/>
      <c r="ZA6" s="299"/>
      <c r="ZB6" s="299"/>
      <c r="ZC6" s="299"/>
      <c r="ZD6" s="299"/>
      <c r="ZE6" s="299"/>
      <c r="ZF6" s="299"/>
      <c r="ZG6" s="299"/>
      <c r="ZH6" s="299"/>
      <c r="ZI6" s="299"/>
      <c r="ZJ6" s="299"/>
      <c r="ZK6" s="299"/>
      <c r="ZL6" s="299"/>
      <c r="ZM6" s="299"/>
      <c r="ZN6" s="299"/>
      <c r="ZO6" s="299"/>
      <c r="ZP6" s="299"/>
      <c r="ZQ6" s="299"/>
      <c r="ZR6" s="299"/>
      <c r="ZS6" s="299"/>
      <c r="ZT6" s="299"/>
      <c r="ZU6" s="299"/>
      <c r="ZV6" s="299"/>
      <c r="ZW6" s="299"/>
      <c r="ZX6" s="299"/>
      <c r="ZY6" s="299"/>
      <c r="ZZ6" s="299"/>
      <c r="AAA6" s="299"/>
      <c r="AAB6" s="299"/>
      <c r="AAC6" s="299"/>
      <c r="AAD6" s="299"/>
      <c r="AAE6" s="299"/>
      <c r="AAF6" s="299"/>
      <c r="AAG6" s="299"/>
      <c r="AAH6" s="299"/>
      <c r="AAI6" s="299"/>
      <c r="AAJ6" s="299"/>
      <c r="AAK6" s="299"/>
      <c r="AAL6" s="299"/>
      <c r="AAM6" s="299"/>
      <c r="AAN6" s="299"/>
      <c r="AAO6" s="299"/>
      <c r="AAP6" s="299"/>
      <c r="AAQ6" s="299"/>
      <c r="AAR6" s="299"/>
      <c r="AAS6" s="299"/>
      <c r="AAT6" s="299"/>
      <c r="AAU6" s="299"/>
      <c r="AAV6" s="299"/>
      <c r="AAW6" s="299"/>
      <c r="AAX6" s="299"/>
      <c r="AAY6" s="299"/>
      <c r="AAZ6" s="299"/>
      <c r="ABA6" s="299"/>
      <c r="ABB6" s="299"/>
      <c r="ABC6" s="299"/>
      <c r="ABD6" s="299"/>
      <c r="ABE6" s="299"/>
      <c r="ABF6" s="299"/>
      <c r="ABG6" s="299"/>
      <c r="ABH6" s="299"/>
      <c r="ABI6" s="299"/>
      <c r="ABJ6" s="299"/>
      <c r="ABK6" s="299"/>
      <c r="ABL6" s="299"/>
      <c r="ABM6" s="299"/>
      <c r="ABN6" s="299"/>
      <c r="ABO6" s="299"/>
      <c r="ABP6" s="299"/>
      <c r="ABQ6" s="299"/>
      <c r="ABR6" s="299"/>
      <c r="ABS6" s="299"/>
      <c r="ABT6" s="299"/>
      <c r="ABU6" s="299"/>
      <c r="ABV6" s="299"/>
      <c r="ABW6" s="299"/>
      <c r="ABX6" s="299"/>
      <c r="ABY6" s="299"/>
      <c r="ABZ6" s="299"/>
      <c r="ACA6" s="299"/>
      <c r="ACB6" s="299"/>
      <c r="ACC6" s="299"/>
      <c r="ACD6" s="299"/>
      <c r="ACE6" s="299"/>
      <c r="ACF6" s="299"/>
      <c r="ACG6" s="299"/>
      <c r="ACH6" s="299"/>
      <c r="ACI6" s="299"/>
      <c r="ACJ6" s="299"/>
      <c r="ACK6" s="299"/>
      <c r="ACL6" s="299"/>
      <c r="ACM6" s="299"/>
      <c r="ACN6" s="299"/>
      <c r="ACO6" s="299"/>
      <c r="ACP6" s="299"/>
      <c r="ACQ6" s="299"/>
      <c r="ACR6" s="299"/>
      <c r="ACS6" s="299"/>
      <c r="ACT6" s="299"/>
      <c r="ACU6" s="299"/>
      <c r="ACV6" s="299"/>
      <c r="ACW6" s="299"/>
      <c r="ACX6" s="299"/>
      <c r="ACY6" s="299"/>
      <c r="ACZ6" s="299"/>
      <c r="ADA6" s="299"/>
      <c r="ADB6" s="299"/>
      <c r="ADC6" s="299"/>
      <c r="ADD6" s="299"/>
      <c r="ADE6" s="299"/>
      <c r="ADF6" s="299"/>
      <c r="ADG6" s="299"/>
      <c r="ADH6" s="299"/>
      <c r="ADI6" s="299"/>
      <c r="ADJ6" s="299"/>
      <c r="ADK6" s="299"/>
      <c r="ADL6" s="299"/>
      <c r="ADM6" s="299"/>
      <c r="ADN6" s="299"/>
      <c r="ADO6" s="299"/>
      <c r="ADP6" s="299"/>
      <c r="ADQ6" s="299"/>
      <c r="ADR6" s="299"/>
      <c r="ADS6" s="299"/>
      <c r="ADT6" s="299"/>
      <c r="ADU6" s="299"/>
      <c r="ADV6" s="299"/>
      <c r="ADW6" s="299"/>
      <c r="ADX6" s="299"/>
      <c r="ADY6" s="299"/>
      <c r="ADZ6" s="299"/>
      <c r="AEA6" s="299"/>
      <c r="AEB6" s="299"/>
      <c r="AEC6" s="299"/>
      <c r="AED6" s="299"/>
      <c r="AEE6" s="299"/>
      <c r="AEF6" s="299"/>
      <c r="AEG6" s="299"/>
      <c r="AEH6" s="299"/>
      <c r="AEI6" s="299"/>
      <c r="AEJ6" s="299"/>
      <c r="AEK6" s="299"/>
      <c r="AEL6" s="299"/>
      <c r="AEM6" s="299"/>
      <c r="AEN6" s="299"/>
      <c r="AEO6" s="299"/>
      <c r="AEP6" s="299"/>
      <c r="AEQ6" s="299"/>
      <c r="AER6" s="299"/>
      <c r="AES6" s="299"/>
      <c r="AET6" s="299"/>
      <c r="AEU6" s="299"/>
      <c r="AEV6" s="299"/>
      <c r="AEW6" s="299"/>
      <c r="AEX6" s="299"/>
      <c r="AEY6" s="299"/>
      <c r="AEZ6" s="299"/>
      <c r="AFA6" s="299"/>
      <c r="AFB6" s="299"/>
      <c r="AFC6" s="299"/>
      <c r="AFD6" s="299"/>
      <c r="AFE6" s="299"/>
      <c r="AFF6" s="299"/>
      <c r="AFG6" s="299"/>
      <c r="AFH6" s="299"/>
      <c r="AFI6" s="299"/>
      <c r="AFJ6" s="299"/>
      <c r="AFK6" s="299"/>
      <c r="AFL6" s="299"/>
      <c r="AFM6" s="299"/>
      <c r="AFN6" s="299"/>
      <c r="AFO6" s="299"/>
      <c r="AFP6" s="299"/>
      <c r="AFQ6" s="299"/>
      <c r="AFR6" s="299"/>
      <c r="AFS6" s="299"/>
      <c r="AFT6" s="299"/>
      <c r="AFU6" s="299"/>
      <c r="AFV6" s="299"/>
      <c r="AFW6" s="299"/>
      <c r="AFX6" s="299"/>
      <c r="AFY6" s="299"/>
      <c r="AFZ6" s="299"/>
      <c r="AGA6" s="299"/>
      <c r="AGB6" s="299"/>
      <c r="AGC6" s="299"/>
      <c r="AGD6" s="299"/>
      <c r="AGE6" s="299"/>
      <c r="AGF6" s="299"/>
      <c r="AGG6" s="299"/>
      <c r="AGH6" s="299"/>
      <c r="AGI6" s="299"/>
      <c r="AGJ6" s="299"/>
      <c r="AGK6" s="299"/>
      <c r="AGL6" s="299"/>
      <c r="AGM6" s="299"/>
      <c r="AGN6" s="299"/>
      <c r="AGO6" s="299"/>
      <c r="AGP6" s="299"/>
      <c r="AGQ6" s="299"/>
      <c r="AGR6" s="299"/>
      <c r="AGS6" s="299"/>
      <c r="AGT6" s="299"/>
      <c r="AGU6" s="299"/>
      <c r="AGV6" s="299"/>
      <c r="AGW6" s="299"/>
      <c r="AGX6" s="299"/>
      <c r="AGY6" s="299"/>
      <c r="AGZ6" s="299"/>
      <c r="AHA6" s="299"/>
      <c r="AHB6" s="299"/>
      <c r="AHC6" s="299"/>
      <c r="AHD6" s="299"/>
      <c r="AHE6" s="299"/>
      <c r="AHF6" s="299"/>
      <c r="AHG6" s="299"/>
      <c r="AHH6" s="299"/>
      <c r="AHI6" s="299"/>
      <c r="AHJ6" s="299"/>
      <c r="AHK6" s="299"/>
      <c r="AHL6" s="299"/>
      <c r="AHM6" s="299"/>
      <c r="AHN6" s="299"/>
      <c r="AHO6" s="299"/>
      <c r="AHP6" s="299"/>
      <c r="AHQ6" s="299"/>
      <c r="AHR6" s="299"/>
      <c r="AHS6" s="299"/>
      <c r="AHT6" s="299"/>
      <c r="AHU6" s="299"/>
      <c r="AHV6" s="299"/>
      <c r="AHW6" s="299"/>
      <c r="AHX6" s="299"/>
      <c r="AHY6" s="299"/>
      <c r="AHZ6" s="299"/>
      <c r="AIA6" s="299"/>
      <c r="AIB6" s="299"/>
      <c r="AIC6" s="299"/>
      <c r="AID6" s="299"/>
      <c r="AIE6" s="299"/>
      <c r="AIF6" s="299"/>
      <c r="AIG6" s="299"/>
      <c r="AIH6" s="299"/>
      <c r="AII6" s="299"/>
      <c r="AIJ6" s="299"/>
      <c r="AIK6" s="299"/>
      <c r="AIL6" s="299"/>
      <c r="AIM6" s="299"/>
      <c r="AIN6" s="299"/>
      <c r="AIO6" s="299"/>
      <c r="AIP6" s="299"/>
      <c r="AIQ6" s="299"/>
      <c r="AIR6" s="299"/>
      <c r="AIS6" s="299"/>
      <c r="AIT6" s="299"/>
      <c r="AIU6" s="299"/>
      <c r="AIV6" s="299"/>
      <c r="AIW6" s="299"/>
      <c r="AIX6" s="299"/>
      <c r="AIY6" s="299"/>
      <c r="AIZ6" s="299"/>
      <c r="AJA6" s="299"/>
      <c r="AJB6" s="299"/>
      <c r="AJC6" s="299"/>
      <c r="AJD6" s="299"/>
      <c r="AJE6" s="299"/>
      <c r="AJF6" s="299"/>
      <c r="AJG6" s="299"/>
      <c r="AJH6" s="299"/>
      <c r="AJI6" s="299"/>
      <c r="AJJ6" s="299"/>
      <c r="AJK6" s="299"/>
      <c r="AJL6" s="299"/>
      <c r="AJM6" s="299"/>
      <c r="AJN6" s="299"/>
      <c r="AJO6" s="299"/>
      <c r="AJP6" s="299"/>
      <c r="AJQ6" s="299"/>
      <c r="AJR6" s="299"/>
      <c r="AJS6" s="299"/>
      <c r="AJT6" s="299"/>
      <c r="AJU6" s="299"/>
      <c r="AJV6" s="299"/>
      <c r="AJW6" s="299"/>
      <c r="AJX6" s="299"/>
      <c r="AJY6" s="299"/>
      <c r="AJZ6" s="299"/>
      <c r="AKA6" s="299"/>
      <c r="AKB6" s="299"/>
      <c r="AKC6" s="299"/>
      <c r="AKD6" s="299"/>
      <c r="AKE6" s="299"/>
      <c r="AKF6" s="299"/>
      <c r="AKG6" s="299"/>
      <c r="AKH6" s="299"/>
      <c r="AKI6" s="299"/>
      <c r="AKJ6" s="299"/>
      <c r="AKK6" s="299"/>
      <c r="AKL6" s="299"/>
      <c r="AKM6" s="299"/>
      <c r="AKN6" s="299"/>
      <c r="AKO6" s="299"/>
      <c r="AKP6" s="299"/>
      <c r="AKQ6" s="299"/>
      <c r="AKR6" s="299"/>
      <c r="AKS6" s="299"/>
      <c r="AKT6" s="299"/>
      <c r="AKU6" s="299"/>
      <c r="AKV6" s="299"/>
      <c r="AKW6" s="299"/>
      <c r="AKX6" s="299"/>
      <c r="AKY6" s="299"/>
      <c r="AKZ6" s="299"/>
      <c r="ALA6" s="299"/>
      <c r="ALB6" s="299"/>
      <c r="ALC6" s="299"/>
      <c r="ALD6" s="299"/>
      <c r="ALE6" s="299"/>
      <c r="ALF6" s="299"/>
      <c r="ALG6" s="299"/>
      <c r="ALH6" s="299"/>
      <c r="ALI6" s="299"/>
      <c r="ALJ6" s="299"/>
      <c r="ALK6" s="299"/>
      <c r="ALL6" s="299"/>
      <c r="ALM6" s="299"/>
      <c r="ALN6" s="299"/>
      <c r="ALO6" s="299"/>
      <c r="ALP6" s="299"/>
      <c r="ALQ6" s="299"/>
      <c r="ALR6" s="299"/>
      <c r="ALS6" s="299"/>
      <c r="ALT6" s="299"/>
      <c r="ALU6" s="299"/>
      <c r="ALV6" s="299"/>
      <c r="ALW6" s="299"/>
      <c r="ALX6" s="299"/>
      <c r="ALY6" s="299"/>
      <c r="ALZ6" s="299"/>
      <c r="AMA6" s="299"/>
      <c r="AMB6" s="299"/>
      <c r="AMC6" s="299"/>
      <c r="AMD6" s="299"/>
      <c r="AME6" s="299"/>
      <c r="AMF6" s="299"/>
      <c r="AMG6" s="299"/>
      <c r="AMH6" s="299"/>
      <c r="AMI6" s="299"/>
      <c r="AMJ6" s="299"/>
      <c r="AMK6" s="299"/>
      <c r="AML6" s="299"/>
      <c r="AMM6" s="299"/>
      <c r="AMN6" s="299"/>
      <c r="AMO6" s="299"/>
      <c r="AMP6" s="299"/>
      <c r="AMQ6" s="299"/>
      <c r="AMR6" s="299"/>
      <c r="AMS6" s="299"/>
      <c r="AMT6" s="299"/>
      <c r="AMU6" s="299"/>
      <c r="AMV6" s="299"/>
      <c r="AMW6" s="299"/>
      <c r="AMX6" s="299"/>
      <c r="AMY6" s="299"/>
      <c r="AMZ6" s="299"/>
      <c r="ANA6" s="299"/>
      <c r="ANB6" s="299"/>
      <c r="ANC6" s="299"/>
      <c r="AND6" s="299"/>
      <c r="ANE6" s="299"/>
      <c r="ANF6" s="299"/>
      <c r="ANG6" s="299"/>
      <c r="ANH6" s="299"/>
      <c r="ANI6" s="299"/>
      <c r="ANJ6" s="299"/>
      <c r="ANK6" s="299"/>
      <c r="ANL6" s="299"/>
      <c r="ANM6" s="299"/>
      <c r="ANN6" s="299"/>
      <c r="ANO6" s="299"/>
      <c r="ANP6" s="299"/>
      <c r="ANQ6" s="299"/>
      <c r="ANR6" s="299"/>
      <c r="ANS6" s="299"/>
      <c r="ANT6" s="299"/>
      <c r="ANU6" s="299"/>
      <c r="ANV6" s="299"/>
      <c r="ANW6" s="299"/>
      <c r="ANX6" s="299"/>
      <c r="ANY6" s="299"/>
      <c r="ANZ6" s="299"/>
      <c r="AOA6" s="299"/>
      <c r="AOB6" s="299"/>
      <c r="AOC6" s="299"/>
      <c r="AOD6" s="299"/>
      <c r="AOE6" s="299"/>
      <c r="AOF6" s="299"/>
      <c r="AOG6" s="299"/>
      <c r="AOH6" s="299"/>
      <c r="AOI6" s="299"/>
      <c r="AOJ6" s="299"/>
      <c r="AOK6" s="299"/>
      <c r="AOL6" s="299"/>
      <c r="AOM6" s="299"/>
      <c r="AON6" s="299"/>
      <c r="AOO6" s="299"/>
      <c r="AOP6" s="299"/>
      <c r="AOQ6" s="299"/>
      <c r="AOR6" s="299"/>
      <c r="AOS6" s="299"/>
      <c r="AOT6" s="299"/>
      <c r="AOU6" s="299"/>
      <c r="AOV6" s="299"/>
      <c r="AOW6" s="299"/>
      <c r="AOX6" s="299"/>
      <c r="AOY6" s="299"/>
      <c r="AOZ6" s="299"/>
      <c r="APA6" s="299"/>
      <c r="APB6" s="299"/>
      <c r="APC6" s="299"/>
      <c r="APD6" s="299"/>
      <c r="APE6" s="299"/>
      <c r="APF6" s="299"/>
      <c r="APG6" s="299"/>
      <c r="APH6" s="299"/>
      <c r="API6" s="299"/>
      <c r="APJ6" s="299"/>
      <c r="APK6" s="299"/>
      <c r="APL6" s="299"/>
      <c r="APM6" s="299"/>
      <c r="APN6" s="299"/>
      <c r="APO6" s="299"/>
      <c r="APP6" s="299"/>
      <c r="APQ6" s="299"/>
      <c r="APR6" s="299"/>
      <c r="APS6" s="299"/>
      <c r="APT6" s="299"/>
      <c r="APU6" s="299"/>
      <c r="APV6" s="299"/>
      <c r="APW6" s="299"/>
      <c r="APX6" s="299"/>
      <c r="APY6" s="299"/>
      <c r="APZ6" s="299"/>
      <c r="AQA6" s="299"/>
      <c r="AQB6" s="299"/>
      <c r="AQC6" s="299"/>
      <c r="AQD6" s="299"/>
      <c r="AQE6" s="299"/>
      <c r="AQF6" s="299"/>
      <c r="AQG6" s="299"/>
      <c r="AQH6" s="299"/>
      <c r="AQI6" s="299"/>
      <c r="AQJ6" s="299"/>
      <c r="AQK6" s="299"/>
      <c r="AQL6" s="299"/>
      <c r="AQM6" s="299"/>
      <c r="AQN6" s="299"/>
      <c r="AQO6" s="299"/>
      <c r="AQP6" s="299"/>
      <c r="AQQ6" s="299"/>
      <c r="AQR6" s="299"/>
      <c r="AQS6" s="299"/>
      <c r="AQT6" s="299"/>
      <c r="AQU6" s="299"/>
      <c r="AQV6" s="299"/>
      <c r="AQW6" s="299"/>
      <c r="AQX6" s="299"/>
      <c r="AQY6" s="299"/>
      <c r="AQZ6" s="299"/>
      <c r="ARA6" s="299"/>
      <c r="ARB6" s="299"/>
      <c r="ARC6" s="299"/>
      <c r="ARD6" s="299"/>
      <c r="ARE6" s="299"/>
      <c r="ARF6" s="299"/>
      <c r="ARG6" s="299"/>
      <c r="ARH6" s="299"/>
      <c r="ARI6" s="299"/>
      <c r="ARJ6" s="299"/>
      <c r="ARK6" s="299"/>
      <c r="ARL6" s="299"/>
      <c r="ARM6" s="299"/>
      <c r="ARN6" s="299"/>
      <c r="ARO6" s="299"/>
      <c r="ARP6" s="299"/>
      <c r="ARQ6" s="299"/>
      <c r="ARR6" s="299"/>
      <c r="ARS6" s="299"/>
      <c r="ART6" s="299"/>
      <c r="ARU6" s="299"/>
      <c r="ARV6" s="299"/>
      <c r="ARW6" s="299"/>
      <c r="ARX6" s="299"/>
      <c r="ARY6" s="299"/>
      <c r="ARZ6" s="299"/>
      <c r="ASA6" s="299"/>
      <c r="ASB6" s="299"/>
      <c r="ASC6" s="299"/>
      <c r="ASD6" s="299"/>
      <c r="ASE6" s="299"/>
      <c r="ASF6" s="299"/>
      <c r="ASG6" s="299"/>
      <c r="ASH6" s="299"/>
      <c r="ASI6" s="299"/>
      <c r="ASJ6" s="299"/>
      <c r="ASK6" s="299"/>
      <c r="ASL6" s="299"/>
      <c r="ASM6" s="299"/>
      <c r="ASN6" s="299"/>
      <c r="ASO6" s="299"/>
      <c r="ASP6" s="299"/>
      <c r="ASQ6" s="299"/>
      <c r="ASR6" s="299"/>
      <c r="ASS6" s="299"/>
      <c r="AST6" s="299"/>
      <c r="ASU6" s="299"/>
      <c r="ASV6" s="299"/>
      <c r="ASW6" s="299"/>
      <c r="ASX6" s="299"/>
      <c r="ASY6" s="299"/>
      <c r="ASZ6" s="299"/>
      <c r="ATA6" s="299"/>
      <c r="ATB6" s="299"/>
      <c r="ATC6" s="299"/>
      <c r="ATD6" s="299"/>
      <c r="ATE6" s="299"/>
      <c r="ATF6" s="299"/>
      <c r="ATG6" s="299"/>
      <c r="ATH6" s="299"/>
      <c r="ATI6" s="299"/>
      <c r="ATJ6" s="299"/>
      <c r="ATK6" s="299"/>
      <c r="ATL6" s="299"/>
      <c r="ATM6" s="299"/>
      <c r="ATN6" s="299"/>
      <c r="ATO6" s="299"/>
      <c r="ATP6" s="299"/>
      <c r="ATQ6" s="299"/>
      <c r="ATR6" s="299"/>
      <c r="ATS6" s="299"/>
      <c r="ATT6" s="299"/>
      <c r="ATU6" s="299"/>
      <c r="ATV6" s="299"/>
      <c r="ATW6" s="299"/>
      <c r="ATX6" s="299"/>
      <c r="ATY6" s="299"/>
      <c r="ATZ6" s="299"/>
      <c r="AUA6" s="299"/>
      <c r="AUB6" s="299"/>
      <c r="AUC6" s="299"/>
      <c r="AUD6" s="299"/>
      <c r="AUE6" s="299"/>
      <c r="AUF6" s="299"/>
      <c r="AUG6" s="299"/>
      <c r="AUH6" s="299"/>
      <c r="AUI6" s="299"/>
      <c r="AUJ6" s="299"/>
      <c r="AUK6" s="299"/>
      <c r="AUL6" s="299"/>
      <c r="AUM6" s="299"/>
      <c r="AUN6" s="299"/>
      <c r="AUO6" s="299"/>
      <c r="AUP6" s="299"/>
      <c r="AUQ6" s="299"/>
      <c r="AUR6" s="299"/>
      <c r="AUS6" s="299"/>
      <c r="AUT6" s="299"/>
      <c r="AUU6" s="299"/>
      <c r="AUV6" s="299"/>
      <c r="AUW6" s="299"/>
      <c r="AUX6" s="299"/>
      <c r="AUY6" s="299"/>
      <c r="AUZ6" s="299"/>
      <c r="AVA6" s="299"/>
      <c r="AVB6" s="299"/>
      <c r="AVC6" s="299"/>
      <c r="AVD6" s="299"/>
      <c r="AVE6" s="299"/>
      <c r="AVF6" s="299"/>
      <c r="AVG6" s="299"/>
      <c r="AVH6" s="299"/>
      <c r="AVI6" s="299"/>
      <c r="AVJ6" s="299"/>
      <c r="AVK6" s="299"/>
      <c r="AVL6" s="299"/>
      <c r="AVM6" s="299"/>
      <c r="AVN6" s="299"/>
      <c r="AVO6" s="299"/>
      <c r="AVP6" s="299"/>
      <c r="AVQ6" s="299"/>
      <c r="AVR6" s="299"/>
      <c r="AVS6" s="299"/>
      <c r="AVT6" s="299"/>
      <c r="AVU6" s="299"/>
      <c r="AVV6" s="299"/>
      <c r="AVW6" s="299"/>
      <c r="AVX6" s="299"/>
      <c r="AVY6" s="299"/>
      <c r="AVZ6" s="299"/>
      <c r="AWA6" s="299"/>
      <c r="AWB6" s="299"/>
      <c r="AWC6" s="299"/>
      <c r="AWD6" s="299"/>
      <c r="AWE6" s="299"/>
      <c r="AWF6" s="299"/>
      <c r="AWG6" s="299"/>
      <c r="AWH6" s="299"/>
      <c r="AWI6" s="299"/>
      <c r="AWJ6" s="299"/>
      <c r="AWK6" s="299"/>
      <c r="AWL6" s="299"/>
      <c r="AWM6" s="299"/>
      <c r="AWN6" s="299"/>
      <c r="AWO6" s="299"/>
      <c r="AWP6" s="299"/>
      <c r="AWQ6" s="299"/>
      <c r="AWR6" s="299"/>
      <c r="AWS6" s="299"/>
      <c r="AWT6" s="299"/>
      <c r="AWU6" s="299"/>
      <c r="AWV6" s="299"/>
      <c r="AWW6" s="299"/>
      <c r="AWX6" s="299"/>
      <c r="AWY6" s="299"/>
      <c r="AWZ6" s="299"/>
      <c r="AXA6" s="299"/>
      <c r="AXB6" s="299"/>
      <c r="AXC6" s="299"/>
      <c r="AXD6" s="299"/>
      <c r="AXE6" s="299"/>
      <c r="AXF6" s="299"/>
      <c r="AXG6" s="299"/>
      <c r="AXH6" s="299"/>
      <c r="AXI6" s="299"/>
      <c r="AXJ6" s="299"/>
      <c r="AXK6" s="299"/>
      <c r="AXL6" s="299"/>
      <c r="AXM6" s="299"/>
      <c r="AXN6" s="299"/>
      <c r="AXO6" s="299"/>
      <c r="AXP6" s="299"/>
      <c r="AXQ6" s="299"/>
      <c r="AXR6" s="299"/>
      <c r="AXS6" s="299"/>
      <c r="AXT6" s="299"/>
      <c r="AXU6" s="299"/>
      <c r="AXV6" s="299"/>
      <c r="AXW6" s="299"/>
      <c r="AXX6" s="299"/>
      <c r="AXY6" s="299"/>
      <c r="AXZ6" s="299"/>
      <c r="AYA6" s="299"/>
      <c r="AYB6" s="299"/>
      <c r="AYC6" s="299"/>
      <c r="AYD6" s="299"/>
      <c r="AYE6" s="299"/>
      <c r="AYF6" s="299"/>
      <c r="AYG6" s="299"/>
      <c r="AYH6" s="299"/>
      <c r="AYI6" s="299"/>
      <c r="AYJ6" s="299"/>
      <c r="AYK6" s="299"/>
      <c r="AYL6" s="299"/>
      <c r="AYM6" s="299"/>
      <c r="AYN6" s="299"/>
      <c r="AYO6" s="299"/>
      <c r="AYP6" s="299"/>
      <c r="AYQ6" s="299"/>
      <c r="AYR6" s="299"/>
      <c r="AYS6" s="299"/>
      <c r="AYT6" s="299"/>
      <c r="AYU6" s="299"/>
      <c r="AYV6" s="299"/>
      <c r="AYW6" s="299"/>
      <c r="AYX6" s="299"/>
      <c r="AYY6" s="299"/>
      <c r="AYZ6" s="299"/>
      <c r="AZA6" s="299"/>
      <c r="AZB6" s="299"/>
      <c r="AZC6" s="299"/>
      <c r="AZD6" s="299"/>
      <c r="AZE6" s="299"/>
      <c r="AZF6" s="299"/>
      <c r="AZG6" s="299"/>
      <c r="AZH6" s="299"/>
      <c r="AZI6" s="299"/>
      <c r="AZJ6" s="299"/>
      <c r="AZK6" s="299"/>
      <c r="AZL6" s="299"/>
      <c r="AZM6" s="299"/>
      <c r="AZN6" s="299"/>
      <c r="AZO6" s="299"/>
      <c r="AZP6" s="299"/>
      <c r="AZQ6" s="299"/>
      <c r="AZR6" s="299"/>
      <c r="AZS6" s="299"/>
      <c r="AZT6" s="299"/>
      <c r="AZU6" s="299"/>
      <c r="AZV6" s="299"/>
      <c r="AZW6" s="299"/>
      <c r="AZX6" s="299"/>
      <c r="AZY6" s="299"/>
      <c r="AZZ6" s="299"/>
      <c r="BAA6" s="299"/>
      <c r="BAB6" s="299"/>
      <c r="BAC6" s="299"/>
      <c r="BAD6" s="299"/>
      <c r="BAE6" s="299"/>
      <c r="BAF6" s="299"/>
      <c r="BAG6" s="299"/>
      <c r="BAH6" s="299"/>
      <c r="BAI6" s="299"/>
      <c r="BAJ6" s="299"/>
      <c r="BAK6" s="299"/>
      <c r="BAL6" s="299"/>
      <c r="BAM6" s="299"/>
      <c r="BAN6" s="299"/>
      <c r="BAO6" s="299"/>
      <c r="BAP6" s="299"/>
      <c r="BAQ6" s="299"/>
      <c r="BAR6" s="299"/>
      <c r="BAS6" s="299"/>
      <c r="BAT6" s="299"/>
      <c r="BAU6" s="299"/>
      <c r="BAV6" s="299"/>
      <c r="BAW6" s="299"/>
      <c r="BAX6" s="299"/>
      <c r="BAY6" s="299"/>
      <c r="BAZ6" s="299"/>
      <c r="BBA6" s="299"/>
      <c r="BBB6" s="299"/>
      <c r="BBC6" s="299"/>
      <c r="BBD6" s="299"/>
      <c r="BBE6" s="299"/>
      <c r="BBF6" s="299"/>
      <c r="BBG6" s="299"/>
      <c r="BBH6" s="299"/>
      <c r="BBI6" s="299"/>
      <c r="BBJ6" s="299"/>
      <c r="BBK6" s="299"/>
      <c r="BBL6" s="299"/>
      <c r="BBM6" s="299"/>
      <c r="BBN6" s="299"/>
      <c r="BBO6" s="299"/>
      <c r="BBP6" s="299"/>
      <c r="BBQ6" s="299"/>
      <c r="BBR6" s="299"/>
      <c r="BBS6" s="299"/>
      <c r="BBT6" s="299"/>
      <c r="BBU6" s="299"/>
      <c r="BBV6" s="299"/>
      <c r="BBW6" s="299"/>
      <c r="BBX6" s="299"/>
      <c r="BBY6" s="299"/>
      <c r="BBZ6" s="299"/>
      <c r="BCA6" s="299"/>
      <c r="BCB6" s="299"/>
      <c r="BCC6" s="299"/>
      <c r="BCD6" s="299"/>
      <c r="BCE6" s="299"/>
      <c r="BCF6" s="299"/>
      <c r="BCG6" s="299"/>
      <c r="BCH6" s="299"/>
      <c r="BCI6" s="299"/>
      <c r="BCJ6" s="299"/>
      <c r="BCK6" s="299"/>
      <c r="BCL6" s="299"/>
      <c r="BCM6" s="299"/>
      <c r="BCN6" s="299"/>
      <c r="BCO6" s="299"/>
      <c r="BCP6" s="299"/>
      <c r="BCQ6" s="299"/>
      <c r="BCR6" s="299"/>
      <c r="BCS6" s="299"/>
      <c r="BCT6" s="299"/>
      <c r="BCU6" s="299"/>
      <c r="BCV6" s="299"/>
      <c r="BCW6" s="299"/>
      <c r="BCX6" s="299"/>
      <c r="BCY6" s="299"/>
      <c r="BCZ6" s="299"/>
      <c r="BDA6" s="299"/>
      <c r="BDB6" s="299"/>
      <c r="BDC6" s="299"/>
      <c r="BDD6" s="299"/>
      <c r="BDE6" s="299"/>
      <c r="BDF6" s="299"/>
      <c r="BDG6" s="299"/>
      <c r="BDH6" s="299"/>
      <c r="BDI6" s="299"/>
      <c r="BDJ6" s="299"/>
      <c r="BDK6" s="299"/>
      <c r="BDL6" s="299"/>
      <c r="BDM6" s="299"/>
      <c r="BDN6" s="299"/>
      <c r="BDO6" s="299"/>
      <c r="BDP6" s="299"/>
      <c r="BDQ6" s="299"/>
      <c r="BDR6" s="299"/>
      <c r="BDS6" s="299"/>
      <c r="BDT6" s="299"/>
      <c r="BDU6" s="299"/>
      <c r="BDV6" s="299"/>
      <c r="BDW6" s="299"/>
      <c r="BDX6" s="299"/>
      <c r="BDY6" s="299"/>
      <c r="BDZ6" s="299"/>
      <c r="BEA6" s="299"/>
      <c r="BEB6" s="299"/>
      <c r="BEC6" s="299"/>
      <c r="BED6" s="299"/>
      <c r="BEE6" s="299"/>
      <c r="BEF6" s="299"/>
      <c r="BEG6" s="299"/>
      <c r="BEH6" s="299"/>
      <c r="BEI6" s="299"/>
      <c r="BEJ6" s="299"/>
      <c r="BEK6" s="299"/>
      <c r="BEL6" s="299"/>
      <c r="BEM6" s="299"/>
      <c r="BEN6" s="299"/>
      <c r="BEO6" s="299"/>
      <c r="BEP6" s="299"/>
      <c r="BEQ6" s="299"/>
      <c r="BER6" s="299"/>
      <c r="BES6" s="299"/>
      <c r="BET6" s="299"/>
      <c r="BEU6" s="299"/>
      <c r="BEV6" s="299"/>
      <c r="BEW6" s="299"/>
      <c r="BEX6" s="299"/>
      <c r="BEY6" s="299"/>
      <c r="BEZ6" s="299"/>
      <c r="BFA6" s="299"/>
      <c r="BFB6" s="299"/>
      <c r="BFC6" s="299"/>
      <c r="BFD6" s="299"/>
      <c r="BFE6" s="299"/>
      <c r="BFF6" s="299"/>
      <c r="BFG6" s="299"/>
      <c r="BFH6" s="299"/>
      <c r="BFI6" s="299"/>
      <c r="BFJ6" s="299"/>
      <c r="BFK6" s="299"/>
      <c r="BFL6" s="299"/>
      <c r="BFM6" s="299"/>
      <c r="BFN6" s="299"/>
      <c r="BFO6" s="299"/>
      <c r="BFP6" s="299"/>
      <c r="BFQ6" s="299"/>
      <c r="BFR6" s="299"/>
      <c r="BFS6" s="299"/>
      <c r="BFT6" s="299"/>
      <c r="BFU6" s="299"/>
      <c r="BFV6" s="299"/>
      <c r="BFW6" s="299"/>
      <c r="BFX6" s="299"/>
      <c r="BFY6" s="299"/>
      <c r="BFZ6" s="299"/>
      <c r="BGA6" s="299"/>
      <c r="BGB6" s="299"/>
      <c r="BGC6" s="299"/>
      <c r="BGD6" s="299"/>
      <c r="BGE6" s="299"/>
      <c r="BGF6" s="299"/>
      <c r="BGG6" s="299"/>
      <c r="BGH6" s="299"/>
      <c r="BGI6" s="299"/>
      <c r="BGJ6" s="299"/>
      <c r="BGK6" s="299"/>
      <c r="BGL6" s="299"/>
      <c r="BGM6" s="299"/>
      <c r="BGN6" s="299"/>
      <c r="BGO6" s="299"/>
      <c r="BGP6" s="299"/>
      <c r="BGQ6" s="299"/>
      <c r="BGR6" s="299"/>
      <c r="BGS6" s="299"/>
      <c r="BGT6" s="299"/>
      <c r="BGU6" s="299"/>
      <c r="BGV6" s="299"/>
      <c r="BGW6" s="299"/>
      <c r="BGX6" s="299"/>
      <c r="BGY6" s="299"/>
      <c r="BGZ6" s="299"/>
      <c r="BHA6" s="299"/>
      <c r="BHB6" s="299"/>
      <c r="BHC6" s="299"/>
      <c r="BHD6" s="299"/>
      <c r="BHE6" s="299"/>
      <c r="BHF6" s="299"/>
      <c r="BHG6" s="299"/>
      <c r="BHH6" s="299"/>
      <c r="BHI6" s="299"/>
      <c r="BHJ6" s="299"/>
      <c r="BHK6" s="299"/>
      <c r="BHL6" s="299"/>
      <c r="BHM6" s="299"/>
      <c r="BHN6" s="299"/>
      <c r="BHO6" s="299"/>
      <c r="BHP6" s="299"/>
      <c r="BHQ6" s="299"/>
      <c r="BHR6" s="299"/>
      <c r="BHS6" s="299"/>
      <c r="BHT6" s="299"/>
      <c r="BHU6" s="299"/>
      <c r="BHV6" s="299"/>
      <c r="BHW6" s="299"/>
      <c r="BHX6" s="299"/>
      <c r="BHY6" s="299"/>
      <c r="BHZ6" s="299"/>
      <c r="BIA6" s="299"/>
      <c r="BIB6" s="299"/>
      <c r="BIC6" s="299"/>
      <c r="BID6" s="299"/>
      <c r="BIE6" s="299"/>
      <c r="BIF6" s="299"/>
      <c r="BIG6" s="299"/>
      <c r="BIH6" s="299"/>
      <c r="BII6" s="299"/>
      <c r="BIJ6" s="299"/>
      <c r="BIK6" s="299"/>
      <c r="BIL6" s="299"/>
      <c r="BIM6" s="299"/>
      <c r="BIN6" s="299"/>
      <c r="BIO6" s="299"/>
      <c r="BIP6" s="299"/>
      <c r="BIQ6" s="299"/>
      <c r="BIR6" s="299"/>
      <c r="BIS6" s="299"/>
      <c r="BIT6" s="299"/>
      <c r="BIU6" s="299"/>
      <c r="BIV6" s="299"/>
      <c r="BIW6" s="299"/>
      <c r="BIX6" s="299"/>
      <c r="BIY6" s="299"/>
      <c r="BIZ6" s="299"/>
      <c r="BJA6" s="299"/>
      <c r="BJB6" s="299"/>
      <c r="BJC6" s="299"/>
      <c r="BJD6" s="299"/>
      <c r="BJE6" s="299"/>
      <c r="BJF6" s="299"/>
      <c r="BJG6" s="299"/>
      <c r="BJH6" s="299"/>
      <c r="BJI6" s="299"/>
      <c r="BJJ6" s="299"/>
      <c r="BJK6" s="299"/>
      <c r="BJL6" s="299"/>
      <c r="BJM6" s="299"/>
      <c r="BJN6" s="299"/>
      <c r="BJO6" s="299"/>
      <c r="BJP6" s="299"/>
      <c r="BJQ6" s="299"/>
      <c r="BJR6" s="299"/>
      <c r="BJS6" s="299"/>
      <c r="BJT6" s="299"/>
      <c r="BJU6" s="299"/>
      <c r="BJV6" s="299"/>
      <c r="BJW6" s="299"/>
      <c r="BJX6" s="299"/>
      <c r="BJY6" s="299"/>
      <c r="BJZ6" s="299"/>
      <c r="BKA6" s="299"/>
      <c r="BKB6" s="299"/>
      <c r="BKC6" s="299"/>
      <c r="BKD6" s="299"/>
      <c r="BKE6" s="299"/>
      <c r="BKF6" s="299"/>
      <c r="BKG6" s="299"/>
      <c r="BKH6" s="299"/>
      <c r="BKI6" s="299"/>
      <c r="BKJ6" s="299"/>
      <c r="BKK6" s="299"/>
      <c r="BKL6" s="299"/>
      <c r="BKM6" s="299"/>
      <c r="BKN6" s="299"/>
      <c r="BKO6" s="299"/>
      <c r="BKP6" s="299"/>
      <c r="BKQ6" s="299"/>
      <c r="BKR6" s="299"/>
      <c r="BKS6" s="299"/>
      <c r="BKT6" s="299"/>
      <c r="BKU6" s="299"/>
      <c r="BKV6" s="299"/>
      <c r="BKW6" s="299"/>
      <c r="BKX6" s="299"/>
      <c r="BKY6" s="299"/>
      <c r="BKZ6" s="299"/>
      <c r="BLA6" s="299"/>
      <c r="BLB6" s="299"/>
      <c r="BLC6" s="299"/>
      <c r="BLD6" s="299"/>
      <c r="BLE6" s="299"/>
      <c r="BLF6" s="299"/>
      <c r="BLG6" s="299"/>
      <c r="BLH6" s="299"/>
      <c r="BLI6" s="299"/>
      <c r="BLJ6" s="299"/>
      <c r="BLK6" s="299"/>
      <c r="BLL6" s="299"/>
      <c r="BLM6" s="299"/>
      <c r="BLN6" s="299"/>
      <c r="BLO6" s="299"/>
      <c r="BLP6" s="299"/>
      <c r="BLQ6" s="299"/>
      <c r="BLR6" s="299"/>
      <c r="BLS6" s="299"/>
      <c r="BLT6" s="299"/>
      <c r="BLU6" s="299"/>
      <c r="BLV6" s="299"/>
      <c r="BLW6" s="299"/>
      <c r="BLX6" s="299"/>
      <c r="BLY6" s="299"/>
      <c r="BLZ6" s="299"/>
      <c r="BMA6" s="299"/>
      <c r="BMB6" s="299"/>
      <c r="BMC6" s="299"/>
      <c r="BMD6" s="299"/>
      <c r="BME6" s="299"/>
      <c r="BMF6" s="299"/>
      <c r="BMG6" s="299"/>
      <c r="BMH6" s="299"/>
      <c r="BMI6" s="299"/>
      <c r="BMJ6" s="299"/>
      <c r="BMK6" s="299"/>
      <c r="BML6" s="299"/>
      <c r="BMM6" s="299"/>
      <c r="BMN6" s="299"/>
      <c r="BMO6" s="299"/>
      <c r="BMP6" s="299"/>
      <c r="BMQ6" s="299"/>
      <c r="BMR6" s="299"/>
      <c r="BMS6" s="299"/>
      <c r="BMT6" s="299"/>
      <c r="BMU6" s="299"/>
      <c r="BMV6" s="299"/>
      <c r="BMW6" s="299"/>
      <c r="BMX6" s="299"/>
      <c r="BMY6" s="299"/>
      <c r="BMZ6" s="299"/>
      <c r="BNA6" s="299"/>
      <c r="BNB6" s="299"/>
      <c r="BNC6" s="299"/>
      <c r="BND6" s="299"/>
      <c r="BNE6" s="299"/>
      <c r="BNF6" s="299"/>
      <c r="BNG6" s="299"/>
      <c r="BNH6" s="299"/>
      <c r="BNI6" s="299"/>
      <c r="BNJ6" s="299"/>
      <c r="BNK6" s="299"/>
      <c r="BNL6" s="299"/>
      <c r="BNM6" s="299"/>
      <c r="BNN6" s="299"/>
      <c r="BNO6" s="299"/>
      <c r="BNP6" s="299"/>
      <c r="BNQ6" s="299"/>
      <c r="BNR6" s="299"/>
      <c r="BNS6" s="299"/>
      <c r="BNT6" s="299"/>
      <c r="BNU6" s="299"/>
      <c r="BNV6" s="299"/>
      <c r="BNW6" s="299"/>
      <c r="BNX6" s="299"/>
      <c r="BNY6" s="299"/>
      <c r="BNZ6" s="299"/>
      <c r="BOA6" s="299"/>
      <c r="BOB6" s="299"/>
      <c r="BOC6" s="299"/>
      <c r="BOD6" s="299"/>
      <c r="BOE6" s="299"/>
      <c r="BOF6" s="299"/>
      <c r="BOG6" s="299"/>
      <c r="BOH6" s="299"/>
      <c r="BOI6" s="299"/>
      <c r="BOJ6" s="299"/>
      <c r="BOK6" s="299"/>
      <c r="BOL6" s="299"/>
      <c r="BOM6" s="299"/>
      <c r="BON6" s="299"/>
      <c r="BOO6" s="299"/>
      <c r="BOP6" s="299"/>
      <c r="BOQ6" s="299"/>
      <c r="BOR6" s="299"/>
      <c r="BOS6" s="299"/>
      <c r="BOT6" s="299"/>
      <c r="BOU6" s="299"/>
      <c r="BOV6" s="299"/>
      <c r="BOW6" s="299"/>
      <c r="BOX6" s="299"/>
      <c r="BOY6" s="299"/>
      <c r="BOZ6" s="299"/>
      <c r="BPA6" s="299"/>
      <c r="BPB6" s="299"/>
      <c r="BPC6" s="299"/>
      <c r="BPD6" s="299"/>
      <c r="BPE6" s="299"/>
      <c r="BPF6" s="299"/>
      <c r="BPG6" s="299"/>
      <c r="BPH6" s="299"/>
      <c r="BPI6" s="299"/>
      <c r="BPJ6" s="299"/>
      <c r="BPK6" s="299"/>
      <c r="BPL6" s="299"/>
      <c r="BPM6" s="299"/>
      <c r="BPN6" s="299"/>
      <c r="BPO6" s="299"/>
      <c r="BPP6" s="299"/>
      <c r="BPQ6" s="299"/>
      <c r="BPR6" s="299"/>
      <c r="BPS6" s="299"/>
      <c r="BPT6" s="299"/>
      <c r="BPU6" s="299"/>
      <c r="BPV6" s="299"/>
      <c r="BPW6" s="299"/>
      <c r="BPX6" s="299"/>
      <c r="BPY6" s="299"/>
      <c r="BPZ6" s="299"/>
      <c r="BQA6" s="299"/>
      <c r="BQB6" s="299"/>
      <c r="BQC6" s="299"/>
      <c r="BQD6" s="299"/>
      <c r="BQE6" s="299"/>
      <c r="BQF6" s="299"/>
      <c r="BQG6" s="299"/>
      <c r="BQH6" s="299"/>
      <c r="BQI6" s="299"/>
      <c r="BQJ6" s="299"/>
      <c r="BQK6" s="299"/>
      <c r="BQL6" s="299"/>
      <c r="BQM6" s="299"/>
      <c r="BQN6" s="299"/>
      <c r="BQO6" s="299"/>
      <c r="BQP6" s="299"/>
      <c r="BQQ6" s="299"/>
      <c r="BQR6" s="299"/>
      <c r="BQS6" s="299"/>
      <c r="BQT6" s="299"/>
      <c r="BQU6" s="299"/>
      <c r="BQV6" s="299"/>
      <c r="BQW6" s="299"/>
      <c r="BQX6" s="299"/>
      <c r="BQY6" s="299"/>
      <c r="BQZ6" s="299"/>
      <c r="BRA6" s="299"/>
      <c r="BRB6" s="299"/>
      <c r="BRC6" s="299"/>
      <c r="BRD6" s="299"/>
      <c r="BRE6" s="299"/>
      <c r="BRF6" s="299"/>
      <c r="BRG6" s="299"/>
      <c r="BRH6" s="299"/>
      <c r="BRI6" s="299"/>
      <c r="BRJ6" s="299"/>
      <c r="BRK6" s="299"/>
      <c r="BRL6" s="299"/>
      <c r="BRM6" s="299"/>
      <c r="BRN6" s="299"/>
      <c r="BRO6" s="299"/>
      <c r="BRP6" s="299"/>
      <c r="BRQ6" s="299"/>
      <c r="BRR6" s="299"/>
      <c r="BRS6" s="299"/>
      <c r="BRT6" s="299"/>
      <c r="BRU6" s="299"/>
      <c r="BRV6" s="299"/>
      <c r="BRW6" s="299"/>
      <c r="BRX6" s="299"/>
      <c r="BRY6" s="299"/>
      <c r="BRZ6" s="299"/>
      <c r="BSA6" s="299"/>
      <c r="BSB6" s="299"/>
      <c r="BSC6" s="299"/>
      <c r="BSD6" s="299"/>
      <c r="BSE6" s="299"/>
      <c r="BSF6" s="299"/>
      <c r="BSG6" s="299"/>
      <c r="BSH6" s="299"/>
      <c r="BSI6" s="299"/>
      <c r="BSJ6" s="299"/>
      <c r="BSK6" s="299"/>
      <c r="BSL6" s="299"/>
      <c r="BSM6" s="299"/>
      <c r="BSN6" s="299"/>
      <c r="BSO6" s="299"/>
      <c r="BSP6" s="299"/>
      <c r="BSQ6" s="299"/>
      <c r="BSR6" s="299"/>
      <c r="BSS6" s="299"/>
      <c r="BST6" s="299"/>
      <c r="BSU6" s="299"/>
      <c r="BSV6" s="299"/>
      <c r="BSW6" s="299"/>
      <c r="BSX6" s="299"/>
      <c r="BSY6" s="299"/>
      <c r="BSZ6" s="299"/>
      <c r="BTA6" s="299"/>
      <c r="BTB6" s="299"/>
      <c r="BTC6" s="299"/>
      <c r="BTD6" s="299"/>
      <c r="BTE6" s="299"/>
      <c r="BTF6" s="299"/>
      <c r="BTG6" s="299"/>
      <c r="BTH6" s="299"/>
      <c r="BTI6" s="299"/>
      <c r="BTJ6" s="299"/>
      <c r="BTK6" s="299"/>
      <c r="BTL6" s="299"/>
      <c r="BTM6" s="299"/>
      <c r="BTN6" s="299"/>
      <c r="BTO6" s="299"/>
      <c r="BTP6" s="299"/>
      <c r="BTQ6" s="299"/>
      <c r="BTR6" s="299"/>
      <c r="BTS6" s="299"/>
      <c r="BTT6" s="299"/>
      <c r="BTU6" s="299"/>
      <c r="BTV6" s="299"/>
      <c r="BTW6" s="299"/>
      <c r="BTX6" s="299"/>
      <c r="BTY6" s="299"/>
      <c r="BTZ6" s="299"/>
      <c r="BUA6" s="299"/>
      <c r="BUB6" s="299"/>
      <c r="BUC6" s="299"/>
      <c r="BUD6" s="299"/>
      <c r="BUE6" s="299"/>
      <c r="BUF6" s="299"/>
      <c r="BUG6" s="299"/>
      <c r="BUH6" s="299"/>
      <c r="BUI6" s="299"/>
      <c r="BUJ6" s="299"/>
      <c r="BUK6" s="299"/>
      <c r="BUL6" s="299"/>
      <c r="BUM6" s="299"/>
      <c r="BUN6" s="299"/>
      <c r="BUO6" s="299"/>
      <c r="BUP6" s="299"/>
      <c r="BUQ6" s="299"/>
      <c r="BUR6" s="299"/>
      <c r="BUS6" s="299"/>
      <c r="BUT6" s="299"/>
      <c r="BUU6" s="299"/>
      <c r="BUV6" s="299"/>
      <c r="BUW6" s="299"/>
      <c r="BUX6" s="299"/>
      <c r="BUY6" s="299"/>
      <c r="BUZ6" s="299"/>
      <c r="BVA6" s="299"/>
      <c r="BVB6" s="299"/>
      <c r="BVC6" s="299"/>
      <c r="BVD6" s="299"/>
      <c r="BVE6" s="299"/>
      <c r="BVF6" s="299"/>
      <c r="BVG6" s="299"/>
      <c r="BVH6" s="299"/>
      <c r="BVI6" s="299"/>
      <c r="BVJ6" s="299"/>
      <c r="BVK6" s="299"/>
      <c r="BVL6" s="299"/>
      <c r="BVM6" s="299"/>
      <c r="BVN6" s="299"/>
      <c r="BVO6" s="299"/>
      <c r="BVP6" s="299"/>
      <c r="BVQ6" s="299"/>
      <c r="BVR6" s="299"/>
      <c r="BVS6" s="299"/>
      <c r="BVT6" s="299"/>
      <c r="BVU6" s="299"/>
      <c r="BVV6" s="299"/>
      <c r="BVW6" s="299"/>
      <c r="BVX6" s="299"/>
      <c r="BVY6" s="299"/>
      <c r="BVZ6" s="299"/>
      <c r="BWA6" s="299"/>
      <c r="BWB6" s="299"/>
      <c r="BWC6" s="299"/>
      <c r="BWD6" s="299"/>
      <c r="BWE6" s="299"/>
      <c r="BWF6" s="299"/>
      <c r="BWG6" s="299"/>
      <c r="BWH6" s="299"/>
      <c r="BWI6" s="299"/>
      <c r="BWJ6" s="299"/>
      <c r="BWK6" s="299"/>
      <c r="BWL6" s="299"/>
      <c r="BWM6" s="299"/>
      <c r="BWN6" s="299"/>
      <c r="BWO6" s="299"/>
      <c r="BWP6" s="299"/>
      <c r="BWQ6" s="299"/>
      <c r="BWR6" s="299"/>
      <c r="BWS6" s="299"/>
      <c r="BWT6" s="299"/>
      <c r="BWU6" s="299"/>
      <c r="BWV6" s="299"/>
      <c r="BWW6" s="299"/>
      <c r="BWX6" s="299"/>
      <c r="BWY6" s="299"/>
      <c r="BWZ6" s="299"/>
      <c r="BXA6" s="299"/>
      <c r="BXB6" s="299"/>
      <c r="BXC6" s="299"/>
      <c r="BXD6" s="299"/>
      <c r="BXE6" s="299"/>
      <c r="BXF6" s="299"/>
      <c r="BXG6" s="299"/>
      <c r="BXH6" s="299"/>
      <c r="BXI6" s="299"/>
      <c r="BXJ6" s="299"/>
      <c r="BXK6" s="299"/>
      <c r="BXL6" s="299"/>
      <c r="BXM6" s="299"/>
      <c r="BXN6" s="299"/>
      <c r="BXO6" s="299"/>
      <c r="BXP6" s="299"/>
      <c r="BXQ6" s="299"/>
      <c r="BXR6" s="299"/>
      <c r="BXS6" s="299"/>
      <c r="BXT6" s="299"/>
      <c r="BXU6" s="299"/>
      <c r="BXV6" s="299"/>
      <c r="BXW6" s="299"/>
      <c r="BXX6" s="299"/>
      <c r="BXY6" s="299"/>
      <c r="BXZ6" s="299"/>
      <c r="BYA6" s="299"/>
      <c r="BYB6" s="299"/>
      <c r="BYC6" s="299"/>
      <c r="BYD6" s="299"/>
      <c r="BYE6" s="299"/>
      <c r="BYF6" s="299"/>
      <c r="BYG6" s="299"/>
      <c r="BYH6" s="299"/>
      <c r="BYI6" s="299"/>
      <c r="BYJ6" s="299"/>
      <c r="BYK6" s="299"/>
      <c r="BYL6" s="299"/>
      <c r="BYM6" s="299"/>
      <c r="BYN6" s="299"/>
      <c r="BYO6" s="299"/>
      <c r="BYP6" s="299"/>
      <c r="BYQ6" s="299"/>
      <c r="BYR6" s="299"/>
      <c r="BYS6" s="299"/>
      <c r="BYT6" s="299"/>
      <c r="BYU6" s="299"/>
      <c r="BYV6" s="299"/>
      <c r="BYW6" s="299"/>
      <c r="BYX6" s="299"/>
      <c r="BYY6" s="299"/>
      <c r="BYZ6" s="299"/>
      <c r="BZA6" s="299"/>
      <c r="BZB6" s="299"/>
      <c r="BZC6" s="299"/>
      <c r="BZD6" s="299"/>
      <c r="BZE6" s="299"/>
      <c r="BZF6" s="299"/>
      <c r="BZG6" s="299"/>
      <c r="BZH6" s="299"/>
      <c r="BZI6" s="299"/>
      <c r="BZJ6" s="299"/>
      <c r="BZK6" s="299"/>
      <c r="BZL6" s="299"/>
      <c r="BZM6" s="299"/>
      <c r="BZN6" s="299"/>
      <c r="BZO6" s="299"/>
      <c r="BZP6" s="299"/>
      <c r="BZQ6" s="299"/>
      <c r="BZR6" s="299"/>
      <c r="BZS6" s="299"/>
      <c r="BZT6" s="299"/>
      <c r="BZU6" s="299"/>
      <c r="BZV6" s="299"/>
      <c r="BZW6" s="299"/>
      <c r="BZX6" s="299"/>
      <c r="BZY6" s="299"/>
      <c r="BZZ6" s="299"/>
      <c r="CAA6" s="299"/>
      <c r="CAB6" s="299"/>
      <c r="CAC6" s="299"/>
      <c r="CAD6" s="299"/>
      <c r="CAE6" s="299"/>
      <c r="CAF6" s="299"/>
      <c r="CAG6" s="299"/>
      <c r="CAH6" s="299"/>
      <c r="CAI6" s="299"/>
      <c r="CAJ6" s="299"/>
      <c r="CAK6" s="299"/>
      <c r="CAL6" s="299"/>
      <c r="CAM6" s="299"/>
      <c r="CAN6" s="299"/>
      <c r="CAO6" s="299"/>
      <c r="CAP6" s="299"/>
      <c r="CAQ6" s="299"/>
      <c r="CAR6" s="299"/>
      <c r="CAS6" s="299"/>
      <c r="CAT6" s="299"/>
      <c r="CAU6" s="299"/>
      <c r="CAV6" s="299"/>
      <c r="CAW6" s="299"/>
      <c r="CAX6" s="299"/>
      <c r="CAY6" s="299"/>
      <c r="CAZ6" s="299"/>
      <c r="CBA6" s="299"/>
      <c r="CBB6" s="299"/>
      <c r="CBC6" s="299"/>
      <c r="CBD6" s="299"/>
      <c r="CBE6" s="299"/>
      <c r="CBF6" s="299"/>
      <c r="CBG6" s="299"/>
      <c r="CBH6" s="299"/>
      <c r="CBI6" s="299"/>
      <c r="CBJ6" s="299"/>
      <c r="CBK6" s="299"/>
      <c r="CBL6" s="299"/>
      <c r="CBM6" s="299"/>
      <c r="CBN6" s="299"/>
      <c r="CBO6" s="299"/>
      <c r="CBP6" s="299"/>
      <c r="CBQ6" s="299"/>
      <c r="CBR6" s="299"/>
      <c r="CBS6" s="299"/>
      <c r="CBT6" s="299"/>
      <c r="CBU6" s="299"/>
      <c r="CBV6" s="299"/>
      <c r="CBW6" s="299"/>
      <c r="CBX6" s="299"/>
      <c r="CBY6" s="299"/>
      <c r="CBZ6" s="299"/>
      <c r="CCA6" s="299"/>
      <c r="CCB6" s="299"/>
      <c r="CCC6" s="299"/>
      <c r="CCD6" s="299"/>
      <c r="CCE6" s="299"/>
      <c r="CCF6" s="299"/>
      <c r="CCG6" s="299"/>
      <c r="CCH6" s="299"/>
      <c r="CCI6" s="299"/>
      <c r="CCJ6" s="299"/>
      <c r="CCK6" s="299"/>
      <c r="CCL6" s="299"/>
      <c r="CCM6" s="299"/>
      <c r="CCN6" s="299"/>
      <c r="CCO6" s="299"/>
      <c r="CCP6" s="299"/>
      <c r="CCQ6" s="299"/>
      <c r="CCR6" s="299"/>
      <c r="CCS6" s="299"/>
      <c r="CCT6" s="299"/>
      <c r="CCU6" s="299"/>
      <c r="CCV6" s="299"/>
      <c r="CCW6" s="299"/>
      <c r="CCX6" s="299"/>
      <c r="CCY6" s="299"/>
      <c r="CCZ6" s="299"/>
      <c r="CDA6" s="299"/>
      <c r="CDB6" s="299"/>
      <c r="CDC6" s="299"/>
      <c r="CDD6" s="299"/>
      <c r="CDE6" s="299"/>
      <c r="CDF6" s="299"/>
      <c r="CDG6" s="299"/>
      <c r="CDH6" s="299"/>
      <c r="CDI6" s="299"/>
      <c r="CDJ6" s="299"/>
      <c r="CDK6" s="299"/>
      <c r="CDL6" s="299"/>
      <c r="CDM6" s="299"/>
      <c r="CDN6" s="299"/>
      <c r="CDO6" s="299"/>
      <c r="CDP6" s="299"/>
      <c r="CDQ6" s="299"/>
      <c r="CDR6" s="299"/>
      <c r="CDS6" s="299"/>
      <c r="CDT6" s="299"/>
      <c r="CDU6" s="299"/>
      <c r="CDV6" s="299"/>
      <c r="CDW6" s="299"/>
      <c r="CDX6" s="299"/>
      <c r="CDY6" s="299"/>
      <c r="CDZ6" s="299"/>
      <c r="CEA6" s="299"/>
      <c r="CEB6" s="299"/>
      <c r="CEC6" s="299"/>
      <c r="CED6" s="299"/>
      <c r="CEE6" s="299"/>
      <c r="CEF6" s="299"/>
      <c r="CEG6" s="299"/>
      <c r="CEH6" s="299"/>
      <c r="CEI6" s="299"/>
      <c r="CEJ6" s="299"/>
      <c r="CEK6" s="299"/>
      <c r="CEL6" s="299"/>
      <c r="CEM6" s="299"/>
      <c r="CEN6" s="299"/>
      <c r="CEO6" s="299"/>
      <c r="CEP6" s="299"/>
      <c r="CEQ6" s="299"/>
      <c r="CER6" s="299"/>
      <c r="CES6" s="299"/>
      <c r="CET6" s="299"/>
      <c r="CEU6" s="299"/>
      <c r="CEV6" s="299"/>
      <c r="CEW6" s="299"/>
      <c r="CEX6" s="299"/>
      <c r="CEY6" s="299"/>
      <c r="CEZ6" s="299"/>
      <c r="CFA6" s="299"/>
      <c r="CFB6" s="299"/>
      <c r="CFC6" s="299"/>
      <c r="CFD6" s="299"/>
      <c r="CFE6" s="299"/>
      <c r="CFF6" s="299"/>
      <c r="CFG6" s="299"/>
      <c r="CFH6" s="299"/>
      <c r="CFI6" s="299"/>
      <c r="CFJ6" s="299"/>
      <c r="CFK6" s="299"/>
      <c r="CFL6" s="299"/>
      <c r="CFM6" s="299"/>
      <c r="CFN6" s="299"/>
      <c r="CFO6" s="299"/>
      <c r="CFP6" s="299"/>
      <c r="CFQ6" s="299"/>
      <c r="CFR6" s="299"/>
      <c r="CFS6" s="299"/>
      <c r="CFT6" s="299"/>
      <c r="CFU6" s="299"/>
      <c r="CFV6" s="299"/>
      <c r="CFW6" s="299"/>
      <c r="CFX6" s="299"/>
      <c r="CFY6" s="299"/>
      <c r="CFZ6" s="299"/>
      <c r="CGA6" s="299"/>
      <c r="CGB6" s="299"/>
      <c r="CGC6" s="299"/>
      <c r="CGD6" s="299"/>
      <c r="CGE6" s="299"/>
      <c r="CGF6" s="299"/>
      <c r="CGG6" s="299"/>
      <c r="CGH6" s="299"/>
      <c r="CGI6" s="299"/>
      <c r="CGJ6" s="299"/>
      <c r="CGK6" s="299"/>
      <c r="CGL6" s="299"/>
      <c r="CGM6" s="299"/>
      <c r="CGN6" s="299"/>
      <c r="CGO6" s="299"/>
      <c r="CGP6" s="299"/>
      <c r="CGQ6" s="299"/>
      <c r="CGR6" s="299"/>
      <c r="CGS6" s="299"/>
      <c r="CGT6" s="299"/>
      <c r="CGU6" s="299"/>
      <c r="CGV6" s="299"/>
      <c r="CGW6" s="299"/>
      <c r="CGX6" s="299"/>
      <c r="CGY6" s="299"/>
      <c r="CGZ6" s="299"/>
      <c r="CHA6" s="299"/>
      <c r="CHB6" s="299"/>
      <c r="CHC6" s="299"/>
      <c r="CHD6" s="299"/>
      <c r="CHE6" s="299"/>
      <c r="CHF6" s="299"/>
      <c r="CHG6" s="299"/>
      <c r="CHH6" s="299"/>
      <c r="CHI6" s="299"/>
      <c r="CHJ6" s="299"/>
      <c r="CHK6" s="299"/>
      <c r="CHL6" s="299"/>
      <c r="CHM6" s="299"/>
      <c r="CHN6" s="299"/>
      <c r="CHO6" s="299"/>
      <c r="CHP6" s="299"/>
      <c r="CHQ6" s="299"/>
      <c r="CHR6" s="299"/>
      <c r="CHS6" s="299"/>
      <c r="CHT6" s="299"/>
      <c r="CHU6" s="299"/>
      <c r="CHV6" s="299"/>
      <c r="CHW6" s="299"/>
      <c r="CHX6" s="299"/>
      <c r="CHY6" s="299"/>
      <c r="CHZ6" s="299"/>
      <c r="CIA6" s="299"/>
      <c r="CIB6" s="299"/>
      <c r="CIC6" s="299"/>
      <c r="CID6" s="299"/>
      <c r="CIE6" s="299"/>
      <c r="CIF6" s="299"/>
      <c r="CIG6" s="299"/>
      <c r="CIH6" s="299"/>
      <c r="CII6" s="299"/>
      <c r="CIJ6" s="299"/>
      <c r="CIK6" s="299"/>
      <c r="CIL6" s="299"/>
      <c r="CIM6" s="299"/>
      <c r="CIN6" s="299"/>
      <c r="CIO6" s="299"/>
      <c r="CIP6" s="299"/>
      <c r="CIQ6" s="299"/>
      <c r="CIR6" s="299"/>
      <c r="CIS6" s="299"/>
      <c r="CIT6" s="299"/>
      <c r="CIU6" s="299"/>
      <c r="CIV6" s="299"/>
      <c r="CIW6" s="299"/>
      <c r="CIX6" s="299"/>
      <c r="CIY6" s="299"/>
      <c r="CIZ6" s="299"/>
      <c r="CJA6" s="299"/>
      <c r="CJB6" s="299"/>
      <c r="CJC6" s="299"/>
      <c r="CJD6" s="299"/>
      <c r="CJE6" s="299"/>
      <c r="CJF6" s="299"/>
      <c r="CJG6" s="299"/>
      <c r="CJH6" s="299"/>
      <c r="CJI6" s="299"/>
      <c r="CJJ6" s="299"/>
      <c r="CJK6" s="299"/>
      <c r="CJL6" s="299"/>
      <c r="CJM6" s="299"/>
      <c r="CJN6" s="299"/>
      <c r="CJO6" s="299"/>
      <c r="CJP6" s="299"/>
      <c r="CJQ6" s="299"/>
      <c r="CJR6" s="299"/>
      <c r="CJS6" s="299"/>
      <c r="CJT6" s="299"/>
      <c r="CJU6" s="299"/>
      <c r="CJV6" s="299"/>
      <c r="CJW6" s="299"/>
      <c r="CJX6" s="299"/>
      <c r="CJY6" s="299"/>
      <c r="CJZ6" s="299"/>
      <c r="CKA6" s="299"/>
      <c r="CKB6" s="299"/>
      <c r="CKC6" s="299"/>
      <c r="CKD6" s="299"/>
      <c r="CKE6" s="299"/>
      <c r="CKF6" s="299"/>
      <c r="CKG6" s="299"/>
      <c r="CKH6" s="299"/>
      <c r="CKI6" s="299"/>
      <c r="CKJ6" s="299"/>
      <c r="CKK6" s="299"/>
      <c r="CKL6" s="299"/>
      <c r="CKM6" s="299"/>
      <c r="CKN6" s="299"/>
      <c r="CKO6" s="299"/>
      <c r="CKP6" s="299"/>
      <c r="CKQ6" s="299"/>
      <c r="CKR6" s="299"/>
      <c r="CKS6" s="299"/>
      <c r="CKT6" s="299"/>
      <c r="CKU6" s="299"/>
      <c r="CKV6" s="299"/>
      <c r="CKW6" s="299"/>
      <c r="CKX6" s="299"/>
      <c r="CKY6" s="299"/>
      <c r="CKZ6" s="299"/>
      <c r="CLA6" s="299"/>
      <c r="CLB6" s="299"/>
      <c r="CLC6" s="299"/>
      <c r="CLD6" s="299"/>
      <c r="CLE6" s="299"/>
      <c r="CLF6" s="299"/>
      <c r="CLG6" s="299"/>
      <c r="CLH6" s="299"/>
      <c r="CLI6" s="299"/>
      <c r="CLJ6" s="299"/>
      <c r="CLK6" s="299"/>
      <c r="CLL6" s="299"/>
      <c r="CLM6" s="299"/>
      <c r="CLN6" s="299"/>
      <c r="CLO6" s="299"/>
      <c r="CLP6" s="299"/>
      <c r="CLQ6" s="299"/>
      <c r="CLR6" s="299"/>
      <c r="CLS6" s="299"/>
      <c r="CLT6" s="299"/>
      <c r="CLU6" s="299"/>
      <c r="CLV6" s="299"/>
      <c r="CLW6" s="299"/>
      <c r="CLX6" s="299"/>
      <c r="CLY6" s="299"/>
      <c r="CLZ6" s="299"/>
      <c r="CMA6" s="299"/>
      <c r="CMB6" s="299"/>
      <c r="CMC6" s="299"/>
      <c r="CMD6" s="299"/>
      <c r="CME6" s="299"/>
      <c r="CMF6" s="299"/>
      <c r="CMG6" s="299"/>
      <c r="CMH6" s="299"/>
      <c r="CMI6" s="299"/>
      <c r="CMJ6" s="299"/>
      <c r="CMK6" s="299"/>
      <c r="CML6" s="299"/>
      <c r="CMM6" s="299"/>
      <c r="CMN6" s="299"/>
      <c r="CMO6" s="299"/>
      <c r="CMP6" s="299"/>
      <c r="CMQ6" s="299"/>
      <c r="CMR6" s="299"/>
      <c r="CMS6" s="299"/>
      <c r="CMT6" s="299"/>
      <c r="CMU6" s="299"/>
      <c r="CMV6" s="299"/>
      <c r="CMW6" s="299"/>
      <c r="CMX6" s="299"/>
      <c r="CMY6" s="299"/>
      <c r="CMZ6" s="299"/>
      <c r="CNA6" s="299"/>
      <c r="CNB6" s="299"/>
      <c r="CNC6" s="299"/>
      <c r="CND6" s="299"/>
      <c r="CNE6" s="299"/>
      <c r="CNF6" s="299"/>
      <c r="CNG6" s="299"/>
      <c r="CNH6" s="299"/>
      <c r="CNI6" s="299"/>
      <c r="CNJ6" s="299"/>
      <c r="CNK6" s="299"/>
      <c r="CNL6" s="299"/>
      <c r="CNM6" s="299"/>
      <c r="CNN6" s="299"/>
      <c r="CNO6" s="299"/>
      <c r="CNP6" s="299"/>
      <c r="CNQ6" s="299"/>
      <c r="CNR6" s="299"/>
      <c r="CNS6" s="299"/>
      <c r="CNT6" s="299"/>
      <c r="CNU6" s="299"/>
      <c r="CNV6" s="299"/>
      <c r="CNW6" s="299"/>
      <c r="CNX6" s="299"/>
      <c r="CNY6" s="299"/>
      <c r="CNZ6" s="299"/>
      <c r="COA6" s="299"/>
      <c r="COB6" s="299"/>
      <c r="COC6" s="299"/>
      <c r="COD6" s="299"/>
      <c r="COE6" s="299"/>
      <c r="COF6" s="299"/>
      <c r="COG6" s="299"/>
      <c r="COH6" s="299"/>
      <c r="COI6" s="299"/>
      <c r="COJ6" s="299"/>
      <c r="COK6" s="299"/>
      <c r="COL6" s="299"/>
      <c r="COM6" s="299"/>
      <c r="CON6" s="299"/>
      <c r="COO6" s="299"/>
      <c r="COP6" s="299"/>
      <c r="COQ6" s="299"/>
      <c r="COR6" s="299"/>
      <c r="COS6" s="299"/>
      <c r="COT6" s="299"/>
      <c r="COU6" s="299"/>
      <c r="COV6" s="299"/>
      <c r="COW6" s="299"/>
      <c r="COX6" s="299"/>
      <c r="COY6" s="299"/>
      <c r="COZ6" s="299"/>
      <c r="CPA6" s="299"/>
      <c r="CPB6" s="299"/>
      <c r="CPC6" s="299"/>
      <c r="CPD6" s="299"/>
      <c r="CPE6" s="299"/>
      <c r="CPF6" s="299"/>
      <c r="CPG6" s="299"/>
      <c r="CPH6" s="299"/>
      <c r="CPI6" s="299"/>
      <c r="CPJ6" s="299"/>
      <c r="CPK6" s="299"/>
      <c r="CPL6" s="299"/>
      <c r="CPM6" s="299"/>
      <c r="CPN6" s="299"/>
      <c r="CPO6" s="299"/>
      <c r="CPP6" s="299"/>
      <c r="CPQ6" s="299"/>
      <c r="CPR6" s="299"/>
      <c r="CPS6" s="299"/>
      <c r="CPT6" s="299"/>
      <c r="CPU6" s="299"/>
      <c r="CPV6" s="299"/>
      <c r="CPW6" s="299"/>
      <c r="CPX6" s="299"/>
      <c r="CPY6" s="299"/>
      <c r="CPZ6" s="299"/>
      <c r="CQA6" s="299"/>
      <c r="CQB6" s="299"/>
      <c r="CQC6" s="299"/>
      <c r="CQD6" s="299"/>
      <c r="CQE6" s="299"/>
      <c r="CQF6" s="299"/>
      <c r="CQG6" s="299"/>
      <c r="CQH6" s="299"/>
      <c r="CQI6" s="299"/>
      <c r="CQJ6" s="299"/>
      <c r="CQK6" s="299"/>
      <c r="CQL6" s="299"/>
      <c r="CQM6" s="299"/>
      <c r="CQN6" s="299"/>
      <c r="CQO6" s="299"/>
      <c r="CQP6" s="299"/>
      <c r="CQQ6" s="299"/>
      <c r="CQR6" s="299"/>
      <c r="CQS6" s="299"/>
      <c r="CQT6" s="299"/>
      <c r="CQU6" s="299"/>
      <c r="CQV6" s="299"/>
      <c r="CQW6" s="299"/>
      <c r="CQX6" s="299"/>
      <c r="CQY6" s="299"/>
      <c r="CQZ6" s="299"/>
      <c r="CRA6" s="299"/>
      <c r="CRB6" s="299"/>
      <c r="CRC6" s="299"/>
      <c r="CRD6" s="299"/>
      <c r="CRE6" s="299"/>
      <c r="CRF6" s="299"/>
      <c r="CRG6" s="299"/>
      <c r="CRH6" s="299"/>
      <c r="CRI6" s="299"/>
      <c r="CRJ6" s="299"/>
      <c r="CRK6" s="299"/>
      <c r="CRL6" s="299"/>
      <c r="CRM6" s="299"/>
      <c r="CRN6" s="299"/>
      <c r="CRO6" s="299"/>
      <c r="CRP6" s="299"/>
      <c r="CRQ6" s="299"/>
      <c r="CRR6" s="299"/>
      <c r="CRS6" s="299"/>
      <c r="CRT6" s="299"/>
      <c r="CRU6" s="299"/>
      <c r="CRV6" s="299"/>
      <c r="CRW6" s="299"/>
      <c r="CRX6" s="299"/>
      <c r="CRY6" s="299"/>
      <c r="CRZ6" s="299"/>
      <c r="CSA6" s="299"/>
      <c r="CSB6" s="299"/>
      <c r="CSC6" s="299"/>
      <c r="CSD6" s="299"/>
      <c r="CSE6" s="299"/>
      <c r="CSF6" s="299"/>
      <c r="CSG6" s="299"/>
      <c r="CSH6" s="299"/>
      <c r="CSI6" s="299"/>
      <c r="CSJ6" s="299"/>
      <c r="CSK6" s="299"/>
      <c r="CSL6" s="299"/>
      <c r="CSM6" s="299"/>
      <c r="CSN6" s="299"/>
      <c r="CSO6" s="299"/>
      <c r="CSP6" s="299"/>
      <c r="CSQ6" s="299"/>
      <c r="CSR6" s="299"/>
      <c r="CSS6" s="299"/>
      <c r="CST6" s="299"/>
      <c r="CSU6" s="299"/>
      <c r="CSV6" s="299"/>
      <c r="CSW6" s="299"/>
      <c r="CSX6" s="299"/>
      <c r="CSY6" s="299"/>
      <c r="CSZ6" s="299"/>
      <c r="CTA6" s="299"/>
      <c r="CTB6" s="299"/>
      <c r="CTC6" s="299"/>
      <c r="CTD6" s="299"/>
      <c r="CTE6" s="299"/>
      <c r="CTF6" s="299"/>
      <c r="CTG6" s="299"/>
      <c r="CTH6" s="299"/>
      <c r="CTI6" s="299"/>
      <c r="CTJ6" s="299"/>
      <c r="CTK6" s="299"/>
      <c r="CTL6" s="299"/>
      <c r="CTM6" s="299"/>
      <c r="CTN6" s="299"/>
      <c r="CTO6" s="299"/>
      <c r="CTP6" s="299"/>
      <c r="CTQ6" s="299"/>
      <c r="CTR6" s="299"/>
      <c r="CTS6" s="299"/>
      <c r="CTT6" s="299"/>
      <c r="CTU6" s="299"/>
      <c r="CTV6" s="299"/>
      <c r="CTW6" s="299"/>
      <c r="CTX6" s="299"/>
      <c r="CTY6" s="299"/>
      <c r="CTZ6" s="299"/>
      <c r="CUA6" s="299"/>
      <c r="CUB6" s="299"/>
      <c r="CUC6" s="299"/>
      <c r="CUD6" s="299"/>
      <c r="CUE6" s="299"/>
      <c r="CUF6" s="299"/>
      <c r="CUG6" s="299"/>
      <c r="CUH6" s="299"/>
      <c r="CUI6" s="299"/>
      <c r="CUJ6" s="299"/>
      <c r="CUK6" s="299"/>
      <c r="CUL6" s="299"/>
      <c r="CUM6" s="299"/>
      <c r="CUN6" s="299"/>
      <c r="CUO6" s="299"/>
      <c r="CUP6" s="299"/>
      <c r="CUQ6" s="299"/>
      <c r="CUR6" s="299"/>
      <c r="CUS6" s="299"/>
      <c r="CUT6" s="299"/>
      <c r="CUU6" s="299"/>
      <c r="CUV6" s="299"/>
      <c r="CUW6" s="299"/>
      <c r="CUX6" s="299"/>
      <c r="CUY6" s="299"/>
      <c r="CUZ6" s="299"/>
      <c r="CVA6" s="299"/>
      <c r="CVB6" s="299"/>
      <c r="CVC6" s="299"/>
      <c r="CVD6" s="299"/>
      <c r="CVE6" s="299"/>
      <c r="CVF6" s="299"/>
      <c r="CVG6" s="299"/>
      <c r="CVH6" s="299"/>
      <c r="CVI6" s="299"/>
      <c r="CVJ6" s="299"/>
      <c r="CVK6" s="299"/>
      <c r="CVL6" s="299"/>
      <c r="CVM6" s="299"/>
      <c r="CVN6" s="299"/>
      <c r="CVO6" s="299"/>
      <c r="CVP6" s="299"/>
      <c r="CVQ6" s="299"/>
      <c r="CVR6" s="299"/>
      <c r="CVS6" s="299"/>
      <c r="CVT6" s="299"/>
      <c r="CVU6" s="299"/>
      <c r="CVV6" s="299"/>
      <c r="CVW6" s="299"/>
      <c r="CVX6" s="299"/>
      <c r="CVY6" s="299"/>
      <c r="CVZ6" s="299"/>
      <c r="CWA6" s="299"/>
      <c r="CWB6" s="299"/>
      <c r="CWC6" s="299"/>
      <c r="CWD6" s="299"/>
      <c r="CWE6" s="299"/>
      <c r="CWF6" s="299"/>
      <c r="CWG6" s="299"/>
      <c r="CWH6" s="299"/>
      <c r="CWI6" s="299"/>
      <c r="CWJ6" s="299"/>
      <c r="CWK6" s="299"/>
      <c r="CWL6" s="299"/>
      <c r="CWM6" s="299"/>
      <c r="CWN6" s="299"/>
      <c r="CWO6" s="299"/>
      <c r="CWP6" s="299"/>
      <c r="CWQ6" s="299"/>
      <c r="CWR6" s="299"/>
      <c r="CWS6" s="299"/>
      <c r="CWT6" s="299"/>
      <c r="CWU6" s="299"/>
      <c r="CWV6" s="299"/>
      <c r="CWW6" s="299"/>
      <c r="CWX6" s="299"/>
      <c r="CWY6" s="299"/>
      <c r="CWZ6" s="299"/>
      <c r="CXA6" s="299"/>
      <c r="CXB6" s="299"/>
      <c r="CXC6" s="299"/>
      <c r="CXD6" s="299"/>
      <c r="CXE6" s="299"/>
      <c r="CXF6" s="299"/>
      <c r="CXG6" s="299"/>
      <c r="CXH6" s="299"/>
      <c r="CXI6" s="299"/>
      <c r="CXJ6" s="299"/>
      <c r="CXK6" s="299"/>
      <c r="CXL6" s="299"/>
      <c r="CXM6" s="299"/>
      <c r="CXN6" s="299"/>
      <c r="CXO6" s="299"/>
      <c r="CXP6" s="299"/>
      <c r="CXQ6" s="299"/>
      <c r="CXR6" s="299"/>
      <c r="CXS6" s="299"/>
      <c r="CXT6" s="299"/>
      <c r="CXU6" s="299"/>
      <c r="CXV6" s="299"/>
      <c r="CXW6" s="299"/>
      <c r="CXX6" s="299"/>
      <c r="CXY6" s="299"/>
      <c r="CXZ6" s="299"/>
      <c r="CYA6" s="299"/>
      <c r="CYB6" s="299"/>
      <c r="CYC6" s="299"/>
      <c r="CYD6" s="299"/>
      <c r="CYE6" s="299"/>
      <c r="CYF6" s="299"/>
      <c r="CYG6" s="299"/>
      <c r="CYH6" s="299"/>
      <c r="CYI6" s="299"/>
      <c r="CYJ6" s="299"/>
      <c r="CYK6" s="299"/>
      <c r="CYL6" s="299"/>
      <c r="CYM6" s="299"/>
      <c r="CYN6" s="299"/>
      <c r="CYO6" s="299"/>
      <c r="CYP6" s="299"/>
      <c r="CYQ6" s="299"/>
      <c r="CYR6" s="299"/>
      <c r="CYS6" s="299"/>
      <c r="CYT6" s="299"/>
      <c r="CYU6" s="299"/>
      <c r="CYV6" s="299"/>
      <c r="CYW6" s="299"/>
      <c r="CYX6" s="299"/>
      <c r="CYY6" s="299"/>
      <c r="CYZ6" s="299"/>
      <c r="CZA6" s="299"/>
      <c r="CZB6" s="299"/>
      <c r="CZC6" s="299"/>
      <c r="CZD6" s="299"/>
      <c r="CZE6" s="299"/>
      <c r="CZF6" s="299"/>
      <c r="CZG6" s="299"/>
      <c r="CZH6" s="299"/>
      <c r="CZI6" s="299"/>
      <c r="CZJ6" s="299"/>
      <c r="CZK6" s="299"/>
      <c r="CZL6" s="299"/>
      <c r="CZM6" s="299"/>
      <c r="CZN6" s="299"/>
      <c r="CZO6" s="299"/>
      <c r="CZP6" s="299"/>
      <c r="CZQ6" s="299"/>
      <c r="CZR6" s="299"/>
      <c r="CZS6" s="299"/>
      <c r="CZT6" s="299"/>
      <c r="CZU6" s="299"/>
      <c r="CZV6" s="299"/>
      <c r="CZW6" s="299"/>
      <c r="CZX6" s="299"/>
      <c r="CZY6" s="299"/>
      <c r="CZZ6" s="299"/>
      <c r="DAA6" s="299"/>
      <c r="DAB6" s="299"/>
      <c r="DAC6" s="299"/>
      <c r="DAD6" s="299"/>
      <c r="DAE6" s="299"/>
      <c r="DAF6" s="299"/>
      <c r="DAG6" s="299"/>
      <c r="DAH6" s="299"/>
      <c r="DAI6" s="299"/>
      <c r="DAJ6" s="299"/>
      <c r="DAK6" s="299"/>
      <c r="DAL6" s="299"/>
      <c r="DAM6" s="299"/>
      <c r="DAN6" s="299"/>
      <c r="DAO6" s="299"/>
      <c r="DAP6" s="299"/>
      <c r="DAQ6" s="299"/>
      <c r="DAR6" s="299"/>
      <c r="DAS6" s="299"/>
      <c r="DAT6" s="299"/>
      <c r="DAU6" s="299"/>
      <c r="DAV6" s="299"/>
      <c r="DAW6" s="299"/>
      <c r="DAX6" s="299"/>
      <c r="DAY6" s="299"/>
      <c r="DAZ6" s="299"/>
      <c r="DBA6" s="299"/>
      <c r="DBB6" s="299"/>
      <c r="DBC6" s="299"/>
      <c r="DBD6" s="299"/>
      <c r="DBE6" s="299"/>
      <c r="DBF6" s="299"/>
      <c r="DBG6" s="299"/>
      <c r="DBH6" s="299"/>
      <c r="DBI6" s="299"/>
      <c r="DBJ6" s="299"/>
      <c r="DBK6" s="299"/>
      <c r="DBL6" s="299"/>
      <c r="DBM6" s="299"/>
      <c r="DBN6" s="299"/>
      <c r="DBO6" s="299"/>
      <c r="DBP6" s="299"/>
      <c r="DBQ6" s="299"/>
      <c r="DBR6" s="299"/>
      <c r="DBS6" s="299"/>
      <c r="DBT6" s="299"/>
      <c r="DBU6" s="299"/>
      <c r="DBV6" s="299"/>
      <c r="DBW6" s="299"/>
      <c r="DBX6" s="299"/>
      <c r="DBY6" s="299"/>
      <c r="DBZ6" s="299"/>
      <c r="DCA6" s="299"/>
      <c r="DCB6" s="299"/>
      <c r="DCC6" s="299"/>
      <c r="DCD6" s="299"/>
      <c r="DCE6" s="299"/>
      <c r="DCF6" s="299"/>
      <c r="DCG6" s="299"/>
      <c r="DCH6" s="299"/>
      <c r="DCI6" s="299"/>
      <c r="DCJ6" s="299"/>
      <c r="DCK6" s="299"/>
      <c r="DCL6" s="299"/>
      <c r="DCM6" s="299"/>
      <c r="DCN6" s="299"/>
      <c r="DCO6" s="299"/>
      <c r="DCP6" s="299"/>
      <c r="DCQ6" s="299"/>
      <c r="DCR6" s="299"/>
      <c r="DCS6" s="299"/>
      <c r="DCT6" s="299"/>
      <c r="DCU6" s="299"/>
      <c r="DCV6" s="299"/>
      <c r="DCW6" s="299"/>
      <c r="DCX6" s="299"/>
      <c r="DCY6" s="299"/>
      <c r="DCZ6" s="299"/>
      <c r="DDA6" s="299"/>
      <c r="DDB6" s="299"/>
      <c r="DDC6" s="299"/>
      <c r="DDD6" s="299"/>
      <c r="DDE6" s="299"/>
      <c r="DDF6" s="299"/>
      <c r="DDG6" s="299"/>
      <c r="DDH6" s="299"/>
      <c r="DDI6" s="299"/>
      <c r="DDJ6" s="299"/>
      <c r="DDK6" s="299"/>
      <c r="DDL6" s="299"/>
      <c r="DDM6" s="299"/>
      <c r="DDN6" s="299"/>
      <c r="DDO6" s="299"/>
      <c r="DDP6" s="299"/>
      <c r="DDQ6" s="299"/>
      <c r="DDR6" s="299"/>
      <c r="DDS6" s="299"/>
      <c r="DDT6" s="299"/>
      <c r="DDU6" s="299"/>
      <c r="DDV6" s="299"/>
      <c r="DDW6" s="299"/>
      <c r="DDX6" s="299"/>
      <c r="DDY6" s="299"/>
      <c r="DDZ6" s="299"/>
      <c r="DEA6" s="299"/>
      <c r="DEB6" s="299"/>
      <c r="DEC6" s="299"/>
      <c r="DED6" s="299"/>
      <c r="DEE6" s="299"/>
      <c r="DEF6" s="299"/>
      <c r="DEG6" s="299"/>
      <c r="DEH6" s="299"/>
      <c r="DEI6" s="299"/>
      <c r="DEJ6" s="299"/>
      <c r="DEK6" s="299"/>
      <c r="DEL6" s="299"/>
      <c r="DEM6" s="299"/>
      <c r="DEN6" s="299"/>
      <c r="DEO6" s="299"/>
      <c r="DEP6" s="299"/>
      <c r="DEQ6" s="299"/>
      <c r="DER6" s="299"/>
      <c r="DES6" s="299"/>
      <c r="DET6" s="299"/>
      <c r="DEU6" s="299"/>
      <c r="DEV6" s="299"/>
      <c r="DEW6" s="299"/>
      <c r="DEX6" s="299"/>
      <c r="DEY6" s="299"/>
      <c r="DEZ6" s="299"/>
      <c r="DFA6" s="299"/>
      <c r="DFB6" s="299"/>
      <c r="DFC6" s="299"/>
      <c r="DFD6" s="299"/>
      <c r="DFE6" s="299"/>
      <c r="DFF6" s="299"/>
      <c r="DFG6" s="299"/>
      <c r="DFH6" s="299"/>
      <c r="DFI6" s="299"/>
      <c r="DFJ6" s="299"/>
      <c r="DFK6" s="299"/>
      <c r="DFL6" s="299"/>
      <c r="DFM6" s="299"/>
      <c r="DFN6" s="299"/>
      <c r="DFO6" s="299"/>
      <c r="DFP6" s="299"/>
      <c r="DFQ6" s="299"/>
      <c r="DFR6" s="299"/>
      <c r="DFS6" s="299"/>
      <c r="DFT6" s="299"/>
      <c r="DFU6" s="299"/>
      <c r="DFV6" s="299"/>
      <c r="DFW6" s="299"/>
      <c r="DFX6" s="299"/>
      <c r="DFY6" s="299"/>
      <c r="DFZ6" s="299"/>
      <c r="DGA6" s="299"/>
      <c r="DGB6" s="299"/>
      <c r="DGC6" s="299"/>
      <c r="DGD6" s="299"/>
      <c r="DGE6" s="299"/>
      <c r="DGF6" s="299"/>
      <c r="DGG6" s="299"/>
      <c r="DGH6" s="299"/>
      <c r="DGI6" s="299"/>
      <c r="DGJ6" s="299"/>
      <c r="DGK6" s="299"/>
      <c r="DGL6" s="299"/>
      <c r="DGM6" s="299"/>
      <c r="DGN6" s="299"/>
      <c r="DGO6" s="299"/>
      <c r="DGP6" s="299"/>
      <c r="DGQ6" s="299"/>
      <c r="DGR6" s="299"/>
      <c r="DGS6" s="299"/>
      <c r="DGT6" s="299"/>
      <c r="DGU6" s="299"/>
      <c r="DGV6" s="299"/>
      <c r="DGW6" s="299"/>
      <c r="DGX6" s="299"/>
      <c r="DGY6" s="299"/>
      <c r="DGZ6" s="299"/>
      <c r="DHA6" s="299"/>
      <c r="DHB6" s="299"/>
      <c r="DHC6" s="299"/>
      <c r="DHD6" s="299"/>
      <c r="DHE6" s="299"/>
      <c r="DHF6" s="299"/>
      <c r="DHG6" s="299"/>
      <c r="DHH6" s="299"/>
      <c r="DHI6" s="299"/>
      <c r="DHJ6" s="299"/>
      <c r="DHK6" s="299"/>
      <c r="DHL6" s="299"/>
      <c r="DHM6" s="299"/>
      <c r="DHN6" s="299"/>
      <c r="DHO6" s="299"/>
      <c r="DHP6" s="299"/>
      <c r="DHQ6" s="299"/>
      <c r="DHR6" s="299"/>
      <c r="DHS6" s="299"/>
      <c r="DHT6" s="299"/>
      <c r="DHU6" s="299"/>
      <c r="DHV6" s="299"/>
      <c r="DHW6" s="299"/>
      <c r="DHX6" s="299"/>
      <c r="DHY6" s="299"/>
      <c r="DHZ6" s="299"/>
      <c r="DIA6" s="299"/>
      <c r="DIB6" s="299"/>
      <c r="DIC6" s="299"/>
      <c r="DID6" s="299"/>
      <c r="DIE6" s="299"/>
      <c r="DIF6" s="299"/>
      <c r="DIG6" s="299"/>
      <c r="DIH6" s="299"/>
      <c r="DII6" s="299"/>
      <c r="DIJ6" s="299"/>
      <c r="DIK6" s="299"/>
      <c r="DIL6" s="299"/>
      <c r="DIM6" s="299"/>
      <c r="DIN6" s="299"/>
      <c r="DIO6" s="299"/>
      <c r="DIP6" s="299"/>
      <c r="DIQ6" s="299"/>
      <c r="DIR6" s="299"/>
      <c r="DIS6" s="299"/>
      <c r="DIT6" s="299"/>
      <c r="DIU6" s="299"/>
      <c r="DIV6" s="299"/>
      <c r="DIW6" s="299"/>
      <c r="DIX6" s="299"/>
      <c r="DIY6" s="299"/>
      <c r="DIZ6" s="299"/>
      <c r="DJA6" s="299"/>
      <c r="DJB6" s="299"/>
      <c r="DJC6" s="299"/>
      <c r="DJD6" s="299"/>
      <c r="DJE6" s="299"/>
      <c r="DJF6" s="299"/>
      <c r="DJG6" s="299"/>
      <c r="DJH6" s="299"/>
      <c r="DJI6" s="299"/>
      <c r="DJJ6" s="299"/>
      <c r="DJK6" s="299"/>
      <c r="DJL6" s="299"/>
      <c r="DJM6" s="299"/>
      <c r="DJN6" s="299"/>
      <c r="DJO6" s="299"/>
      <c r="DJP6" s="299"/>
      <c r="DJQ6" s="299"/>
      <c r="DJR6" s="299"/>
      <c r="DJS6" s="299"/>
      <c r="DJT6" s="299"/>
      <c r="DJU6" s="299"/>
      <c r="DJV6" s="299"/>
      <c r="DJW6" s="299"/>
      <c r="DJX6" s="299"/>
      <c r="DJY6" s="299"/>
      <c r="DJZ6" s="299"/>
      <c r="DKA6" s="299"/>
      <c r="DKB6" s="299"/>
      <c r="DKC6" s="299"/>
      <c r="DKD6" s="299"/>
      <c r="DKE6" s="299"/>
      <c r="DKF6" s="299"/>
      <c r="DKG6" s="299"/>
      <c r="DKH6" s="299"/>
      <c r="DKI6" s="299"/>
      <c r="DKJ6" s="299"/>
      <c r="DKK6" s="299"/>
      <c r="DKL6" s="299"/>
      <c r="DKM6" s="299"/>
      <c r="DKN6" s="299"/>
      <c r="DKO6" s="299"/>
      <c r="DKP6" s="299"/>
      <c r="DKQ6" s="299"/>
      <c r="DKR6" s="299"/>
      <c r="DKS6" s="299"/>
      <c r="DKT6" s="299"/>
      <c r="DKU6" s="299"/>
      <c r="DKV6" s="299"/>
      <c r="DKW6" s="299"/>
      <c r="DKX6" s="299"/>
      <c r="DKY6" s="299"/>
      <c r="DKZ6" s="299"/>
      <c r="DLA6" s="299"/>
      <c r="DLB6" s="299"/>
      <c r="DLC6" s="299"/>
      <c r="DLD6" s="299"/>
      <c r="DLE6" s="299"/>
      <c r="DLF6" s="299"/>
      <c r="DLG6" s="299"/>
      <c r="DLH6" s="299"/>
      <c r="DLI6" s="299"/>
      <c r="DLJ6" s="299"/>
      <c r="DLK6" s="299"/>
      <c r="DLL6" s="299"/>
      <c r="DLM6" s="299"/>
      <c r="DLN6" s="299"/>
      <c r="DLO6" s="299"/>
      <c r="DLP6" s="299"/>
      <c r="DLQ6" s="299"/>
      <c r="DLR6" s="299"/>
      <c r="DLS6" s="299"/>
      <c r="DLT6" s="299"/>
      <c r="DLU6" s="299"/>
      <c r="DLV6" s="299"/>
      <c r="DLW6" s="299"/>
      <c r="DLX6" s="299"/>
      <c r="DLY6" s="299"/>
      <c r="DLZ6" s="299"/>
      <c r="DMA6" s="299"/>
      <c r="DMB6" s="299"/>
      <c r="DMC6" s="299"/>
      <c r="DMD6" s="299"/>
      <c r="DME6" s="299"/>
      <c r="DMF6" s="299"/>
      <c r="DMG6" s="299"/>
      <c r="DMH6" s="299"/>
      <c r="DMI6" s="299"/>
      <c r="DMJ6" s="299"/>
      <c r="DMK6" s="299"/>
      <c r="DML6" s="299"/>
      <c r="DMM6" s="299"/>
      <c r="DMN6" s="299"/>
      <c r="DMO6" s="299"/>
      <c r="DMP6" s="299"/>
      <c r="DMQ6" s="299"/>
      <c r="DMR6" s="299"/>
      <c r="DMS6" s="299"/>
      <c r="DMT6" s="299"/>
      <c r="DMU6" s="299"/>
      <c r="DMV6" s="299"/>
      <c r="DMW6" s="299"/>
      <c r="DMX6" s="299"/>
      <c r="DMY6" s="299"/>
      <c r="DMZ6" s="299"/>
      <c r="DNA6" s="299"/>
      <c r="DNB6" s="299"/>
      <c r="DNC6" s="299"/>
      <c r="DND6" s="299"/>
      <c r="DNE6" s="299"/>
      <c r="DNF6" s="299"/>
      <c r="DNG6" s="299"/>
      <c r="DNH6" s="299"/>
      <c r="DNI6" s="299"/>
      <c r="DNJ6" s="299"/>
      <c r="DNK6" s="299"/>
      <c r="DNL6" s="299"/>
      <c r="DNM6" s="299"/>
      <c r="DNN6" s="299"/>
      <c r="DNO6" s="299"/>
      <c r="DNP6" s="299"/>
      <c r="DNQ6" s="299"/>
      <c r="DNR6" s="299"/>
      <c r="DNS6" s="299"/>
      <c r="DNT6" s="299"/>
      <c r="DNU6" s="299"/>
      <c r="DNV6" s="299"/>
      <c r="DNW6" s="299"/>
      <c r="DNX6" s="299"/>
      <c r="DNY6" s="299"/>
      <c r="DNZ6" s="299"/>
      <c r="DOA6" s="299"/>
      <c r="DOB6" s="299"/>
      <c r="DOC6" s="299"/>
      <c r="DOD6" s="299"/>
      <c r="DOE6" s="299"/>
      <c r="DOF6" s="299"/>
      <c r="DOG6" s="299"/>
      <c r="DOH6" s="299"/>
      <c r="DOI6" s="299"/>
      <c r="DOJ6" s="299"/>
      <c r="DOK6" s="299"/>
      <c r="DOL6" s="299"/>
      <c r="DOM6" s="299"/>
      <c r="DON6" s="299"/>
      <c r="DOO6" s="299"/>
      <c r="DOP6" s="299"/>
      <c r="DOQ6" s="299"/>
      <c r="DOR6" s="299"/>
      <c r="DOS6" s="299"/>
      <c r="DOT6" s="299"/>
      <c r="DOU6" s="299"/>
      <c r="DOV6" s="299"/>
      <c r="DOW6" s="299"/>
      <c r="DOX6" s="299"/>
      <c r="DOY6" s="299"/>
      <c r="DOZ6" s="299"/>
      <c r="DPA6" s="299"/>
      <c r="DPB6" s="299"/>
      <c r="DPC6" s="299"/>
      <c r="DPD6" s="299"/>
      <c r="DPE6" s="299"/>
      <c r="DPF6" s="299"/>
      <c r="DPG6" s="299"/>
      <c r="DPH6" s="299"/>
      <c r="DPI6" s="299"/>
      <c r="DPJ6" s="299"/>
      <c r="DPK6" s="299"/>
      <c r="DPL6" s="299"/>
      <c r="DPM6" s="299"/>
      <c r="DPN6" s="299"/>
      <c r="DPO6" s="299"/>
      <c r="DPP6" s="299"/>
      <c r="DPQ6" s="299"/>
      <c r="DPR6" s="299"/>
      <c r="DPS6" s="299"/>
      <c r="DPT6" s="299"/>
      <c r="DPU6" s="299"/>
      <c r="DPV6" s="299"/>
      <c r="DPW6" s="299"/>
      <c r="DPX6" s="299"/>
      <c r="DPY6" s="299"/>
      <c r="DPZ6" s="299"/>
      <c r="DQA6" s="299"/>
      <c r="DQB6" s="299"/>
      <c r="DQC6" s="299"/>
      <c r="DQD6" s="299"/>
      <c r="DQE6" s="299"/>
      <c r="DQF6" s="299"/>
      <c r="DQG6" s="299"/>
      <c r="DQH6" s="299"/>
      <c r="DQI6" s="299"/>
      <c r="DQJ6" s="299"/>
      <c r="DQK6" s="299"/>
      <c r="DQL6" s="299"/>
      <c r="DQM6" s="299"/>
      <c r="DQN6" s="299"/>
      <c r="DQO6" s="299"/>
      <c r="DQP6" s="299"/>
      <c r="DQQ6" s="299"/>
      <c r="DQR6" s="299"/>
      <c r="DQS6" s="299"/>
      <c r="DQT6" s="299"/>
      <c r="DQU6" s="299"/>
      <c r="DQV6" s="299"/>
      <c r="DQW6" s="299"/>
      <c r="DQX6" s="299"/>
      <c r="DQY6" s="299"/>
      <c r="DQZ6" s="299"/>
      <c r="DRA6" s="299"/>
      <c r="DRB6" s="299"/>
      <c r="DRC6" s="299"/>
      <c r="DRD6" s="299"/>
      <c r="DRE6" s="299"/>
      <c r="DRF6" s="299"/>
      <c r="DRG6" s="299"/>
      <c r="DRH6" s="299"/>
      <c r="DRI6" s="299"/>
      <c r="DRJ6" s="299"/>
      <c r="DRK6" s="299"/>
      <c r="DRL6" s="299"/>
      <c r="DRM6" s="299"/>
      <c r="DRN6" s="299"/>
      <c r="DRO6" s="299"/>
      <c r="DRP6" s="299"/>
      <c r="DRQ6" s="299"/>
      <c r="DRR6" s="299"/>
      <c r="DRS6" s="299"/>
      <c r="DRT6" s="299"/>
      <c r="DRU6" s="299"/>
      <c r="DRV6" s="299"/>
      <c r="DRW6" s="299"/>
      <c r="DRX6" s="299"/>
      <c r="DRY6" s="299"/>
      <c r="DRZ6" s="299"/>
      <c r="DSA6" s="299"/>
      <c r="DSB6" s="299"/>
      <c r="DSC6" s="299"/>
      <c r="DSD6" s="299"/>
      <c r="DSE6" s="299"/>
      <c r="DSF6" s="299"/>
      <c r="DSG6" s="299"/>
      <c r="DSH6" s="299"/>
      <c r="DSI6" s="299"/>
      <c r="DSJ6" s="299"/>
      <c r="DSK6" s="299"/>
      <c r="DSL6" s="299"/>
      <c r="DSM6" s="299"/>
      <c r="DSN6" s="299"/>
      <c r="DSO6" s="299"/>
      <c r="DSP6" s="299"/>
      <c r="DSQ6" s="299"/>
      <c r="DSR6" s="299"/>
      <c r="DSS6" s="299"/>
      <c r="DST6" s="299"/>
      <c r="DSU6" s="299"/>
      <c r="DSV6" s="299"/>
      <c r="DSW6" s="299"/>
      <c r="DSX6" s="299"/>
      <c r="DSY6" s="299"/>
      <c r="DSZ6" s="299"/>
      <c r="DTA6" s="299"/>
      <c r="DTB6" s="299"/>
      <c r="DTC6" s="299"/>
      <c r="DTD6" s="299"/>
      <c r="DTE6" s="299"/>
      <c r="DTF6" s="299"/>
      <c r="DTG6" s="299"/>
      <c r="DTH6" s="299"/>
      <c r="DTI6" s="299"/>
      <c r="DTJ6" s="299"/>
      <c r="DTK6" s="299"/>
      <c r="DTL6" s="299"/>
      <c r="DTM6" s="299"/>
      <c r="DTN6" s="299"/>
      <c r="DTO6" s="299"/>
      <c r="DTP6" s="299"/>
      <c r="DTQ6" s="299"/>
      <c r="DTR6" s="299"/>
      <c r="DTS6" s="299"/>
      <c r="DTT6" s="299"/>
      <c r="DTU6" s="299"/>
      <c r="DTV6" s="299"/>
      <c r="DTW6" s="299"/>
      <c r="DTX6" s="299"/>
      <c r="DTY6" s="299"/>
      <c r="DTZ6" s="299"/>
      <c r="DUA6" s="299"/>
      <c r="DUB6" s="299"/>
      <c r="DUC6" s="299"/>
      <c r="DUD6" s="299"/>
      <c r="DUE6" s="299"/>
      <c r="DUF6" s="299"/>
      <c r="DUG6" s="299"/>
      <c r="DUH6" s="299"/>
      <c r="DUI6" s="299"/>
      <c r="DUJ6" s="299"/>
      <c r="DUK6" s="299"/>
      <c r="DUL6" s="299"/>
      <c r="DUM6" s="299"/>
      <c r="DUN6" s="299"/>
      <c r="DUO6" s="299"/>
      <c r="DUP6" s="299"/>
      <c r="DUQ6" s="299"/>
      <c r="DUR6" s="299"/>
      <c r="DUS6" s="299"/>
      <c r="DUT6" s="299"/>
      <c r="DUU6" s="299"/>
      <c r="DUV6" s="299"/>
      <c r="DUW6" s="299"/>
      <c r="DUX6" s="299"/>
      <c r="DUY6" s="299"/>
      <c r="DUZ6" s="299"/>
      <c r="DVA6" s="299"/>
      <c r="DVB6" s="299"/>
      <c r="DVC6" s="299"/>
      <c r="DVD6" s="299"/>
      <c r="DVE6" s="299"/>
      <c r="DVF6" s="299"/>
      <c r="DVG6" s="299"/>
      <c r="DVH6" s="299"/>
      <c r="DVI6" s="299"/>
      <c r="DVJ6" s="299"/>
      <c r="DVK6" s="299"/>
      <c r="DVL6" s="299"/>
      <c r="DVM6" s="299"/>
      <c r="DVN6" s="299"/>
      <c r="DVO6" s="299"/>
      <c r="DVP6" s="299"/>
      <c r="DVQ6" s="299"/>
      <c r="DVR6" s="299"/>
      <c r="DVS6" s="299"/>
      <c r="DVT6" s="299"/>
      <c r="DVU6" s="299"/>
      <c r="DVV6" s="299"/>
      <c r="DVW6" s="299"/>
      <c r="DVX6" s="299"/>
      <c r="DVY6" s="299"/>
      <c r="DVZ6" s="299"/>
      <c r="DWA6" s="299"/>
      <c r="DWB6" s="299"/>
      <c r="DWC6" s="299"/>
      <c r="DWD6" s="299"/>
      <c r="DWE6" s="299"/>
      <c r="DWF6" s="299"/>
      <c r="DWG6" s="299"/>
      <c r="DWH6" s="299"/>
      <c r="DWI6" s="299"/>
      <c r="DWJ6" s="299"/>
      <c r="DWK6" s="299"/>
      <c r="DWL6" s="299"/>
      <c r="DWM6" s="299"/>
      <c r="DWN6" s="299"/>
      <c r="DWO6" s="299"/>
      <c r="DWP6" s="299"/>
      <c r="DWQ6" s="299"/>
      <c r="DWR6" s="299"/>
      <c r="DWS6" s="299"/>
      <c r="DWT6" s="299"/>
      <c r="DWU6" s="299"/>
      <c r="DWV6" s="299"/>
      <c r="DWW6" s="299"/>
      <c r="DWX6" s="299"/>
      <c r="DWY6" s="299"/>
      <c r="DWZ6" s="299"/>
      <c r="DXA6" s="299"/>
      <c r="DXB6" s="299"/>
      <c r="DXC6" s="299"/>
      <c r="DXD6" s="299"/>
      <c r="DXE6" s="299"/>
      <c r="DXF6" s="299"/>
      <c r="DXG6" s="299"/>
      <c r="DXH6" s="299"/>
      <c r="DXI6" s="299"/>
      <c r="DXJ6" s="299"/>
      <c r="DXK6" s="299"/>
      <c r="DXL6" s="299"/>
      <c r="DXM6" s="299"/>
      <c r="DXN6" s="299"/>
      <c r="DXO6" s="299"/>
      <c r="DXP6" s="299"/>
      <c r="DXQ6" s="299"/>
      <c r="DXR6" s="299"/>
      <c r="DXS6" s="299"/>
      <c r="DXT6" s="299"/>
      <c r="DXU6" s="299"/>
      <c r="DXV6" s="299"/>
      <c r="DXW6" s="299"/>
      <c r="DXX6" s="299"/>
      <c r="DXY6" s="299"/>
      <c r="DXZ6" s="299"/>
      <c r="DYA6" s="299"/>
      <c r="DYB6" s="299"/>
      <c r="DYC6" s="299"/>
      <c r="DYD6" s="299"/>
      <c r="DYE6" s="299"/>
      <c r="DYF6" s="299"/>
      <c r="DYG6" s="299"/>
      <c r="DYH6" s="299"/>
      <c r="DYI6" s="299"/>
      <c r="DYJ6" s="299"/>
      <c r="DYK6" s="299"/>
      <c r="DYL6" s="299"/>
      <c r="DYM6" s="299"/>
      <c r="DYN6" s="299"/>
      <c r="DYO6" s="299"/>
      <c r="DYP6" s="299"/>
      <c r="DYQ6" s="299"/>
      <c r="DYR6" s="299"/>
      <c r="DYS6" s="299"/>
      <c r="DYT6" s="299"/>
      <c r="DYU6" s="299"/>
      <c r="DYV6" s="299"/>
      <c r="DYW6" s="299"/>
      <c r="DYX6" s="299"/>
      <c r="DYY6" s="299"/>
      <c r="DYZ6" s="299"/>
      <c r="DZA6" s="299"/>
      <c r="DZB6" s="299"/>
      <c r="DZC6" s="299"/>
      <c r="DZD6" s="299"/>
      <c r="DZE6" s="299"/>
      <c r="DZF6" s="299"/>
      <c r="DZG6" s="299"/>
      <c r="DZH6" s="299"/>
      <c r="DZI6" s="299"/>
      <c r="DZJ6" s="299"/>
      <c r="DZK6" s="299"/>
      <c r="DZL6" s="299"/>
      <c r="DZM6" s="299"/>
      <c r="DZN6" s="299"/>
      <c r="DZO6" s="299"/>
      <c r="DZP6" s="299"/>
      <c r="DZQ6" s="299"/>
      <c r="DZR6" s="299"/>
      <c r="DZS6" s="299"/>
      <c r="DZT6" s="299"/>
      <c r="DZU6" s="299"/>
      <c r="DZV6" s="299"/>
      <c r="DZW6" s="299"/>
      <c r="DZX6" s="299"/>
      <c r="DZY6" s="299"/>
      <c r="DZZ6" s="299"/>
      <c r="EAA6" s="299"/>
      <c r="EAB6" s="299"/>
      <c r="EAC6" s="299"/>
      <c r="EAD6" s="299"/>
      <c r="EAE6" s="299"/>
      <c r="EAF6" s="299"/>
      <c r="EAG6" s="299"/>
      <c r="EAH6" s="299"/>
      <c r="EAI6" s="299"/>
      <c r="EAJ6" s="299"/>
      <c r="EAK6" s="299"/>
      <c r="EAL6" s="299"/>
      <c r="EAM6" s="299"/>
      <c r="EAN6" s="299"/>
      <c r="EAO6" s="299"/>
      <c r="EAP6" s="299"/>
      <c r="EAQ6" s="299"/>
      <c r="EAR6" s="299"/>
      <c r="EAS6" s="299"/>
      <c r="EAT6" s="299"/>
      <c r="EAU6" s="299"/>
      <c r="EAV6" s="299"/>
      <c r="EAW6" s="299"/>
      <c r="EAX6" s="299"/>
      <c r="EAY6" s="299"/>
      <c r="EAZ6" s="299"/>
      <c r="EBA6" s="299"/>
      <c r="EBB6" s="299"/>
      <c r="EBC6" s="299"/>
      <c r="EBD6" s="299"/>
      <c r="EBE6" s="299"/>
      <c r="EBF6" s="299"/>
      <c r="EBG6" s="299"/>
      <c r="EBH6" s="299"/>
      <c r="EBI6" s="299"/>
      <c r="EBJ6" s="299"/>
      <c r="EBK6" s="299"/>
      <c r="EBL6" s="299"/>
      <c r="EBM6" s="299"/>
      <c r="EBN6" s="299"/>
      <c r="EBO6" s="299"/>
      <c r="EBP6" s="299"/>
      <c r="EBQ6" s="299"/>
      <c r="EBR6" s="299"/>
      <c r="EBS6" s="299"/>
      <c r="EBT6" s="299"/>
      <c r="EBU6" s="299"/>
      <c r="EBV6" s="299"/>
      <c r="EBW6" s="299"/>
      <c r="EBX6" s="299"/>
      <c r="EBY6" s="299"/>
      <c r="EBZ6" s="299"/>
      <c r="ECA6" s="299"/>
      <c r="ECB6" s="299"/>
      <c r="ECC6" s="299"/>
      <c r="ECD6" s="299"/>
      <c r="ECE6" s="299"/>
      <c r="ECF6" s="299"/>
      <c r="ECG6" s="299"/>
      <c r="ECH6" s="299"/>
      <c r="ECI6" s="299"/>
      <c r="ECJ6" s="299"/>
      <c r="ECK6" s="299"/>
      <c r="ECL6" s="299"/>
      <c r="ECM6" s="299"/>
      <c r="ECN6" s="299"/>
      <c r="ECO6" s="299"/>
      <c r="ECP6" s="299"/>
      <c r="ECQ6" s="299"/>
      <c r="ECR6" s="299"/>
      <c r="ECS6" s="299"/>
      <c r="ECT6" s="299"/>
      <c r="ECU6" s="299"/>
      <c r="ECV6" s="299"/>
      <c r="ECW6" s="299"/>
      <c r="ECX6" s="299"/>
      <c r="ECY6" s="299"/>
      <c r="ECZ6" s="299"/>
      <c r="EDA6" s="299"/>
      <c r="EDB6" s="299"/>
      <c r="EDC6" s="299"/>
      <c r="EDD6" s="299"/>
      <c r="EDE6" s="299"/>
      <c r="EDF6" s="299"/>
      <c r="EDG6" s="299"/>
      <c r="EDH6" s="299"/>
      <c r="EDI6" s="299"/>
      <c r="EDJ6" s="299"/>
      <c r="EDK6" s="299"/>
      <c r="EDL6" s="299"/>
      <c r="EDM6" s="299"/>
      <c r="EDN6" s="299"/>
      <c r="EDO6" s="299"/>
      <c r="EDP6" s="299"/>
      <c r="EDQ6" s="299"/>
      <c r="EDR6" s="299"/>
      <c r="EDS6" s="299"/>
      <c r="EDT6" s="299"/>
      <c r="EDU6" s="299"/>
      <c r="EDV6" s="299"/>
      <c r="EDW6" s="299"/>
      <c r="EDX6" s="299"/>
      <c r="EDY6" s="299"/>
      <c r="EDZ6" s="299"/>
      <c r="EEA6" s="299"/>
      <c r="EEB6" s="299"/>
      <c r="EEC6" s="299"/>
      <c r="EED6" s="299"/>
      <c r="EEE6" s="299"/>
      <c r="EEF6" s="299"/>
      <c r="EEG6" s="299"/>
      <c r="EEH6" s="299"/>
      <c r="EEI6" s="299"/>
      <c r="EEJ6" s="299"/>
      <c r="EEK6" s="299"/>
      <c r="EEL6" s="299"/>
      <c r="EEM6" s="299"/>
      <c r="EEN6" s="299"/>
      <c r="EEO6" s="299"/>
      <c r="EEP6" s="299"/>
      <c r="EEQ6" s="299"/>
      <c r="EER6" s="299"/>
      <c r="EES6" s="299"/>
      <c r="EET6" s="299"/>
      <c r="EEU6" s="299"/>
      <c r="EEV6" s="299"/>
      <c r="EEW6" s="299"/>
      <c r="EEX6" s="299"/>
      <c r="EEY6" s="299"/>
      <c r="EEZ6" s="299"/>
      <c r="EFA6" s="299"/>
      <c r="EFB6" s="299"/>
      <c r="EFC6" s="299"/>
      <c r="EFD6" s="299"/>
      <c r="EFE6" s="299"/>
      <c r="EFF6" s="299"/>
      <c r="EFG6" s="299"/>
      <c r="EFH6" s="299"/>
      <c r="EFI6" s="299"/>
      <c r="EFJ6" s="299"/>
      <c r="EFK6" s="299"/>
      <c r="EFL6" s="299"/>
      <c r="EFM6" s="299"/>
      <c r="EFN6" s="299"/>
      <c r="EFO6" s="299"/>
      <c r="EFP6" s="299"/>
      <c r="EFQ6" s="299"/>
      <c r="EFR6" s="299"/>
      <c r="EFS6" s="299"/>
      <c r="EFT6" s="299"/>
      <c r="EFU6" s="299"/>
      <c r="EFV6" s="299"/>
      <c r="EFW6" s="299"/>
      <c r="EFX6" s="299"/>
      <c r="EFY6" s="299"/>
      <c r="EFZ6" s="299"/>
      <c r="EGA6" s="299"/>
      <c r="EGB6" s="299"/>
      <c r="EGC6" s="299"/>
      <c r="EGD6" s="299"/>
      <c r="EGE6" s="299"/>
      <c r="EGF6" s="299"/>
      <c r="EGG6" s="299"/>
      <c r="EGH6" s="299"/>
      <c r="EGI6" s="299"/>
      <c r="EGJ6" s="299"/>
      <c r="EGK6" s="299"/>
      <c r="EGL6" s="299"/>
      <c r="EGM6" s="299"/>
      <c r="EGN6" s="299"/>
      <c r="EGO6" s="299"/>
      <c r="EGP6" s="299"/>
      <c r="EGQ6" s="299"/>
      <c r="EGR6" s="299"/>
      <c r="EGS6" s="299"/>
      <c r="EGT6" s="299"/>
      <c r="EGU6" s="299"/>
      <c r="EGV6" s="299"/>
      <c r="EGW6" s="299"/>
      <c r="EGX6" s="299"/>
      <c r="EGY6" s="299"/>
      <c r="EGZ6" s="299"/>
      <c r="EHA6" s="299"/>
      <c r="EHB6" s="299"/>
      <c r="EHC6" s="299"/>
      <c r="EHD6" s="299"/>
      <c r="EHE6" s="299"/>
      <c r="EHF6" s="299"/>
      <c r="EHG6" s="299"/>
      <c r="EHH6" s="299"/>
      <c r="EHI6" s="299"/>
      <c r="EHJ6" s="299"/>
      <c r="EHK6" s="299"/>
      <c r="EHL6" s="299"/>
      <c r="EHM6" s="299"/>
      <c r="EHN6" s="299"/>
      <c r="EHO6" s="299"/>
      <c r="EHP6" s="299"/>
      <c r="EHQ6" s="299"/>
      <c r="EHR6" s="299"/>
      <c r="EHS6" s="299"/>
      <c r="EHT6" s="299"/>
      <c r="EHU6" s="299"/>
      <c r="EHV6" s="299"/>
      <c r="EHW6" s="299"/>
      <c r="EHX6" s="299"/>
      <c r="EHY6" s="299"/>
      <c r="EHZ6" s="299"/>
      <c r="EIA6" s="299"/>
      <c r="EIB6" s="299"/>
      <c r="EIC6" s="299"/>
      <c r="EID6" s="299"/>
      <c r="EIE6" s="299"/>
      <c r="EIF6" s="299"/>
      <c r="EIG6" s="299"/>
      <c r="EIH6" s="299"/>
      <c r="EII6" s="299"/>
      <c r="EIJ6" s="299"/>
      <c r="EIK6" s="299"/>
      <c r="EIL6" s="299"/>
      <c r="EIM6" s="299"/>
      <c r="EIN6" s="299"/>
      <c r="EIO6" s="299"/>
      <c r="EIP6" s="299"/>
      <c r="EIQ6" s="299"/>
      <c r="EIR6" s="299"/>
      <c r="EIS6" s="299"/>
      <c r="EIT6" s="299"/>
      <c r="EIU6" s="299"/>
      <c r="EIV6" s="299"/>
      <c r="EIW6" s="299"/>
      <c r="EIX6" s="299"/>
      <c r="EIY6" s="299"/>
      <c r="EIZ6" s="299"/>
      <c r="EJA6" s="299"/>
      <c r="EJB6" s="299"/>
      <c r="EJC6" s="299"/>
      <c r="EJD6" s="299"/>
      <c r="EJE6" s="299"/>
      <c r="EJF6" s="299"/>
      <c r="EJG6" s="299"/>
      <c r="EJH6" s="299"/>
      <c r="EJI6" s="299"/>
      <c r="EJJ6" s="299"/>
      <c r="EJK6" s="299"/>
      <c r="EJL6" s="299"/>
      <c r="EJM6" s="299"/>
      <c r="EJN6" s="299"/>
      <c r="EJO6" s="299"/>
      <c r="EJP6" s="299"/>
      <c r="EJQ6" s="299"/>
      <c r="EJR6" s="299"/>
      <c r="EJS6" s="299"/>
      <c r="EJT6" s="299"/>
      <c r="EJU6" s="299"/>
      <c r="EJV6" s="299"/>
      <c r="EJW6" s="299"/>
      <c r="EJX6" s="299"/>
      <c r="EJY6" s="299"/>
      <c r="EJZ6" s="299"/>
      <c r="EKA6" s="299"/>
      <c r="EKB6" s="299"/>
      <c r="EKC6" s="299"/>
      <c r="EKD6" s="299"/>
      <c r="EKE6" s="299"/>
      <c r="EKF6" s="299"/>
      <c r="EKG6" s="299"/>
      <c r="EKH6" s="299"/>
      <c r="EKI6" s="299"/>
      <c r="EKJ6" s="299"/>
      <c r="EKK6" s="299"/>
      <c r="EKL6" s="299"/>
      <c r="EKM6" s="299"/>
      <c r="EKN6" s="299"/>
      <c r="EKO6" s="299"/>
      <c r="EKP6" s="299"/>
      <c r="EKQ6" s="299"/>
      <c r="EKR6" s="299"/>
      <c r="EKS6" s="299"/>
      <c r="EKT6" s="299"/>
      <c r="EKU6" s="299"/>
      <c r="EKV6" s="299"/>
      <c r="EKW6" s="299"/>
      <c r="EKX6" s="299"/>
      <c r="EKY6" s="299"/>
      <c r="EKZ6" s="299"/>
      <c r="ELA6" s="299"/>
      <c r="ELB6" s="299"/>
      <c r="ELC6" s="299"/>
      <c r="ELD6" s="299"/>
      <c r="ELE6" s="299"/>
      <c r="ELF6" s="299"/>
      <c r="ELG6" s="299"/>
      <c r="ELH6" s="299"/>
      <c r="ELI6" s="299"/>
      <c r="ELJ6" s="299"/>
      <c r="ELK6" s="299"/>
      <c r="ELL6" s="299"/>
      <c r="ELM6" s="299"/>
      <c r="ELN6" s="299"/>
      <c r="ELO6" s="299"/>
      <c r="ELP6" s="299"/>
      <c r="ELQ6" s="299"/>
      <c r="ELR6" s="299"/>
      <c r="ELS6" s="299"/>
      <c r="ELT6" s="299"/>
      <c r="ELU6" s="299"/>
      <c r="ELV6" s="299"/>
      <c r="ELW6" s="299"/>
      <c r="ELX6" s="299"/>
      <c r="ELY6" s="299"/>
      <c r="ELZ6" s="299"/>
      <c r="EMA6" s="299"/>
      <c r="EMB6" s="299"/>
      <c r="EMC6" s="299"/>
      <c r="EMD6" s="299"/>
      <c r="EME6" s="299"/>
      <c r="EMF6" s="299"/>
      <c r="EMG6" s="299"/>
      <c r="EMH6" s="299"/>
      <c r="EMI6" s="299"/>
      <c r="EMJ6" s="299"/>
      <c r="EMK6" s="299"/>
      <c r="EML6" s="299"/>
      <c r="EMM6" s="299"/>
      <c r="EMN6" s="299"/>
      <c r="EMO6" s="299"/>
      <c r="EMP6" s="299"/>
      <c r="EMQ6" s="299"/>
      <c r="EMR6" s="299"/>
      <c r="EMS6" s="299"/>
      <c r="EMT6" s="299"/>
      <c r="EMU6" s="299"/>
      <c r="EMV6" s="299"/>
      <c r="EMW6" s="299"/>
      <c r="EMX6" s="299"/>
      <c r="EMY6" s="299"/>
      <c r="EMZ6" s="299"/>
      <c r="ENA6" s="299"/>
      <c r="ENB6" s="299"/>
      <c r="ENC6" s="299"/>
      <c r="END6" s="299"/>
      <c r="ENE6" s="299"/>
      <c r="ENF6" s="299"/>
      <c r="ENG6" s="299"/>
      <c r="ENH6" s="299"/>
      <c r="ENI6" s="299"/>
      <c r="ENJ6" s="299"/>
      <c r="ENK6" s="299"/>
      <c r="ENL6" s="299"/>
      <c r="ENM6" s="299"/>
      <c r="ENN6" s="299"/>
      <c r="ENO6" s="299"/>
      <c r="ENP6" s="299"/>
      <c r="ENQ6" s="299"/>
      <c r="ENR6" s="299"/>
      <c r="ENS6" s="299"/>
      <c r="ENT6" s="299"/>
      <c r="ENU6" s="299"/>
      <c r="ENV6" s="299"/>
      <c r="ENW6" s="299"/>
      <c r="ENX6" s="299"/>
      <c r="ENY6" s="299"/>
      <c r="ENZ6" s="299"/>
      <c r="EOA6" s="299"/>
      <c r="EOB6" s="299"/>
      <c r="EOC6" s="299"/>
      <c r="EOD6" s="299"/>
      <c r="EOE6" s="299"/>
      <c r="EOF6" s="299"/>
      <c r="EOG6" s="299"/>
      <c r="EOH6" s="299"/>
      <c r="EOI6" s="299"/>
      <c r="EOJ6" s="299"/>
      <c r="EOK6" s="299"/>
      <c r="EOL6" s="299"/>
      <c r="EOM6" s="299"/>
      <c r="EON6" s="299"/>
      <c r="EOO6" s="299"/>
      <c r="EOP6" s="299"/>
      <c r="EOQ6" s="299"/>
      <c r="EOR6" s="299"/>
      <c r="EOS6" s="299"/>
      <c r="EOT6" s="299"/>
      <c r="EOU6" s="299"/>
      <c r="EOV6" s="299"/>
      <c r="EOW6" s="299"/>
      <c r="EOX6" s="299"/>
      <c r="EOY6" s="299"/>
      <c r="EOZ6" s="299"/>
      <c r="EPA6" s="299"/>
      <c r="EPB6" s="299"/>
      <c r="EPC6" s="299"/>
      <c r="EPD6" s="299"/>
      <c r="EPE6" s="299"/>
      <c r="EPF6" s="299"/>
      <c r="EPG6" s="299"/>
      <c r="EPH6" s="299"/>
      <c r="EPI6" s="299"/>
      <c r="EPJ6" s="299"/>
      <c r="EPK6" s="299"/>
      <c r="EPL6" s="299"/>
      <c r="EPM6" s="299"/>
      <c r="EPN6" s="299"/>
      <c r="EPO6" s="299"/>
      <c r="EPP6" s="299"/>
      <c r="EPQ6" s="299"/>
      <c r="EPR6" s="299"/>
      <c r="EPS6" s="299"/>
      <c r="EPT6" s="299"/>
      <c r="EPU6" s="299"/>
      <c r="EPV6" s="299"/>
      <c r="EPW6" s="299"/>
      <c r="EPX6" s="299"/>
      <c r="EPY6" s="299"/>
      <c r="EPZ6" s="299"/>
      <c r="EQA6" s="299"/>
      <c r="EQB6" s="299"/>
      <c r="EQC6" s="299"/>
      <c r="EQD6" s="299"/>
      <c r="EQE6" s="299"/>
      <c r="EQF6" s="299"/>
      <c r="EQG6" s="299"/>
      <c r="EQH6" s="299"/>
      <c r="EQI6" s="299"/>
      <c r="EQJ6" s="299"/>
      <c r="EQK6" s="299"/>
      <c r="EQL6" s="299"/>
      <c r="EQM6" s="299"/>
      <c r="EQN6" s="299"/>
      <c r="EQO6" s="299"/>
      <c r="EQP6" s="299"/>
      <c r="EQQ6" s="299"/>
      <c r="EQR6" s="299"/>
      <c r="EQS6" s="299"/>
      <c r="EQT6" s="299"/>
      <c r="EQU6" s="299"/>
      <c r="EQV6" s="299"/>
      <c r="EQW6" s="299"/>
      <c r="EQX6" s="299"/>
      <c r="EQY6" s="299"/>
      <c r="EQZ6" s="299"/>
      <c r="ERA6" s="299"/>
      <c r="ERB6" s="299"/>
      <c r="ERC6" s="299"/>
      <c r="ERD6" s="299"/>
      <c r="ERE6" s="299"/>
      <c r="ERF6" s="299"/>
      <c r="ERG6" s="299"/>
      <c r="ERH6" s="299"/>
      <c r="ERI6" s="299"/>
      <c r="ERJ6" s="299"/>
      <c r="ERK6" s="299"/>
      <c r="ERL6" s="299"/>
      <c r="ERM6" s="299"/>
      <c r="ERN6" s="299"/>
      <c r="ERO6" s="299"/>
      <c r="ERP6" s="299"/>
      <c r="ERQ6" s="299"/>
      <c r="ERR6" s="299"/>
      <c r="ERS6" s="299"/>
      <c r="ERT6" s="299"/>
      <c r="ERU6" s="299"/>
      <c r="ERV6" s="299"/>
      <c r="ERW6" s="299"/>
      <c r="ERX6" s="299"/>
      <c r="ERY6" s="299"/>
      <c r="ERZ6" s="299"/>
      <c r="ESA6" s="299"/>
      <c r="ESB6" s="299"/>
      <c r="ESC6" s="299"/>
      <c r="ESD6" s="299"/>
      <c r="ESE6" s="299"/>
      <c r="ESF6" s="299"/>
      <c r="ESG6" s="299"/>
      <c r="ESH6" s="299"/>
      <c r="ESI6" s="299"/>
      <c r="ESJ6" s="299"/>
      <c r="ESK6" s="299"/>
      <c r="ESL6" s="299"/>
      <c r="ESM6" s="299"/>
      <c r="ESN6" s="299"/>
      <c r="ESO6" s="299"/>
      <c r="ESP6" s="299"/>
      <c r="ESQ6" s="299"/>
      <c r="ESR6" s="299"/>
      <c r="ESS6" s="299"/>
      <c r="EST6" s="299"/>
      <c r="ESU6" s="299"/>
      <c r="ESV6" s="299"/>
      <c r="ESW6" s="299"/>
      <c r="ESX6" s="299"/>
      <c r="ESY6" s="299"/>
      <c r="ESZ6" s="299"/>
      <c r="ETA6" s="299"/>
      <c r="ETB6" s="299"/>
      <c r="ETC6" s="299"/>
      <c r="ETD6" s="299"/>
      <c r="ETE6" s="299"/>
      <c r="ETF6" s="299"/>
      <c r="ETG6" s="299"/>
      <c r="ETH6" s="299"/>
      <c r="ETI6" s="299"/>
      <c r="ETJ6" s="299"/>
      <c r="ETK6" s="299"/>
      <c r="ETL6" s="299"/>
      <c r="ETM6" s="299"/>
      <c r="ETN6" s="299"/>
      <c r="ETO6" s="299"/>
      <c r="ETP6" s="299"/>
      <c r="ETQ6" s="299"/>
      <c r="ETR6" s="299"/>
      <c r="ETS6" s="299"/>
      <c r="ETT6" s="299"/>
      <c r="ETU6" s="299"/>
      <c r="ETV6" s="299"/>
      <c r="ETW6" s="299"/>
      <c r="ETX6" s="299"/>
      <c r="ETY6" s="299"/>
      <c r="ETZ6" s="299"/>
      <c r="EUA6" s="299"/>
      <c r="EUB6" s="299"/>
      <c r="EUC6" s="299"/>
      <c r="EUD6" s="299"/>
      <c r="EUE6" s="299"/>
      <c r="EUF6" s="299"/>
      <c r="EUG6" s="299"/>
      <c r="EUH6" s="299"/>
      <c r="EUI6" s="299"/>
      <c r="EUJ6" s="299"/>
      <c r="EUK6" s="299"/>
      <c r="EUL6" s="299"/>
      <c r="EUM6" s="299"/>
      <c r="EUN6" s="299"/>
      <c r="EUO6" s="299"/>
      <c r="EUP6" s="299"/>
      <c r="EUQ6" s="299"/>
      <c r="EUR6" s="299"/>
      <c r="EUS6" s="299"/>
      <c r="EUT6" s="299"/>
      <c r="EUU6" s="299"/>
      <c r="EUV6" s="299"/>
      <c r="EUW6" s="299"/>
      <c r="EUX6" s="299"/>
      <c r="EUY6" s="299"/>
      <c r="EUZ6" s="299"/>
      <c r="EVA6" s="299"/>
      <c r="EVB6" s="299"/>
      <c r="EVC6" s="299"/>
      <c r="EVD6" s="299"/>
      <c r="EVE6" s="299"/>
      <c r="EVF6" s="299"/>
      <c r="EVG6" s="299"/>
      <c r="EVH6" s="299"/>
      <c r="EVI6" s="299"/>
      <c r="EVJ6" s="299"/>
      <c r="EVK6" s="299"/>
      <c r="EVL6" s="299"/>
      <c r="EVM6" s="299"/>
      <c r="EVN6" s="299"/>
      <c r="EVO6" s="299"/>
      <c r="EVP6" s="299"/>
      <c r="EVQ6" s="299"/>
      <c r="EVR6" s="299"/>
      <c r="EVS6" s="299"/>
      <c r="EVT6" s="299"/>
      <c r="EVU6" s="299"/>
      <c r="EVV6" s="299"/>
      <c r="EVW6" s="299"/>
      <c r="EVX6" s="299"/>
      <c r="EVY6" s="299"/>
      <c r="EVZ6" s="299"/>
      <c r="EWA6" s="299"/>
      <c r="EWB6" s="299"/>
      <c r="EWC6" s="299"/>
      <c r="EWD6" s="299"/>
      <c r="EWE6" s="299"/>
      <c r="EWF6" s="299"/>
      <c r="EWG6" s="299"/>
      <c r="EWH6" s="299"/>
      <c r="EWI6" s="299"/>
      <c r="EWJ6" s="299"/>
      <c r="EWK6" s="299"/>
      <c r="EWL6" s="299"/>
      <c r="EWM6" s="299"/>
      <c r="EWN6" s="299"/>
      <c r="EWO6" s="299"/>
      <c r="EWP6" s="299"/>
      <c r="EWQ6" s="299"/>
      <c r="EWR6" s="299"/>
      <c r="EWS6" s="299"/>
      <c r="EWT6" s="299"/>
      <c r="EWU6" s="299"/>
      <c r="EWV6" s="299"/>
      <c r="EWW6" s="299"/>
      <c r="EWX6" s="299"/>
      <c r="EWY6" s="299"/>
      <c r="EWZ6" s="299"/>
      <c r="EXA6" s="299"/>
      <c r="EXB6" s="299"/>
      <c r="EXC6" s="299"/>
      <c r="EXD6" s="299"/>
      <c r="EXE6" s="299"/>
      <c r="EXF6" s="299"/>
      <c r="EXG6" s="299"/>
      <c r="EXH6" s="299"/>
      <c r="EXI6" s="299"/>
      <c r="EXJ6" s="299"/>
      <c r="EXK6" s="299"/>
      <c r="EXL6" s="299"/>
      <c r="EXM6" s="299"/>
      <c r="EXN6" s="299"/>
      <c r="EXO6" s="299"/>
      <c r="EXP6" s="299"/>
      <c r="EXQ6" s="299"/>
      <c r="EXR6" s="299"/>
      <c r="EXS6" s="299"/>
      <c r="EXT6" s="299"/>
      <c r="EXU6" s="299"/>
      <c r="EXV6" s="299"/>
      <c r="EXW6" s="299"/>
      <c r="EXX6" s="299"/>
      <c r="EXY6" s="299"/>
      <c r="EXZ6" s="299"/>
      <c r="EYA6" s="299"/>
      <c r="EYB6" s="299"/>
      <c r="EYC6" s="299"/>
      <c r="EYD6" s="299"/>
      <c r="EYE6" s="299"/>
      <c r="EYF6" s="299"/>
      <c r="EYG6" s="299"/>
      <c r="EYH6" s="299"/>
      <c r="EYI6" s="299"/>
      <c r="EYJ6" s="299"/>
      <c r="EYK6" s="299"/>
      <c r="EYL6" s="299"/>
      <c r="EYM6" s="299"/>
      <c r="EYN6" s="299"/>
      <c r="EYO6" s="299"/>
      <c r="EYP6" s="299"/>
      <c r="EYQ6" s="299"/>
      <c r="EYR6" s="299"/>
      <c r="EYS6" s="299"/>
      <c r="EYT6" s="299"/>
      <c r="EYU6" s="299"/>
      <c r="EYV6" s="299"/>
      <c r="EYW6" s="299"/>
      <c r="EYX6" s="299"/>
      <c r="EYY6" s="299"/>
      <c r="EYZ6" s="299"/>
      <c r="EZA6" s="299"/>
      <c r="EZB6" s="299"/>
      <c r="EZC6" s="299"/>
      <c r="EZD6" s="299"/>
      <c r="EZE6" s="299"/>
      <c r="EZF6" s="299"/>
      <c r="EZG6" s="299"/>
      <c r="EZH6" s="299"/>
      <c r="EZI6" s="299"/>
      <c r="EZJ6" s="299"/>
      <c r="EZK6" s="299"/>
      <c r="EZL6" s="299"/>
      <c r="EZM6" s="299"/>
      <c r="EZN6" s="299"/>
      <c r="EZO6" s="299"/>
      <c r="EZP6" s="299"/>
      <c r="EZQ6" s="299"/>
      <c r="EZR6" s="299"/>
      <c r="EZS6" s="299"/>
      <c r="EZT6" s="299"/>
      <c r="EZU6" s="299"/>
      <c r="EZV6" s="299"/>
      <c r="EZW6" s="299"/>
      <c r="EZX6" s="299"/>
      <c r="EZY6" s="299"/>
      <c r="EZZ6" s="299"/>
      <c r="FAA6" s="299"/>
      <c r="FAB6" s="299"/>
      <c r="FAC6" s="299"/>
      <c r="FAD6" s="299"/>
      <c r="FAE6" s="299"/>
      <c r="FAF6" s="299"/>
      <c r="FAG6" s="299"/>
      <c r="FAH6" s="299"/>
      <c r="FAI6" s="299"/>
      <c r="FAJ6" s="299"/>
      <c r="FAK6" s="299"/>
      <c r="FAL6" s="299"/>
      <c r="FAM6" s="299"/>
      <c r="FAN6" s="299"/>
      <c r="FAO6" s="299"/>
      <c r="FAP6" s="299"/>
      <c r="FAQ6" s="299"/>
      <c r="FAR6" s="299"/>
      <c r="FAS6" s="299"/>
      <c r="FAT6" s="299"/>
      <c r="FAU6" s="299"/>
      <c r="FAV6" s="299"/>
      <c r="FAW6" s="299"/>
      <c r="FAX6" s="299"/>
      <c r="FAY6" s="299"/>
      <c r="FAZ6" s="299"/>
      <c r="FBA6" s="299"/>
      <c r="FBB6" s="299"/>
      <c r="FBC6" s="299"/>
      <c r="FBD6" s="299"/>
      <c r="FBE6" s="299"/>
      <c r="FBF6" s="299"/>
      <c r="FBG6" s="299"/>
      <c r="FBH6" s="299"/>
      <c r="FBI6" s="299"/>
      <c r="FBJ6" s="299"/>
      <c r="FBK6" s="299"/>
      <c r="FBL6" s="299"/>
      <c r="FBM6" s="299"/>
      <c r="FBN6" s="299"/>
      <c r="FBO6" s="299"/>
      <c r="FBP6" s="299"/>
      <c r="FBQ6" s="299"/>
      <c r="FBR6" s="299"/>
      <c r="FBS6" s="299"/>
      <c r="FBT6" s="299"/>
      <c r="FBU6" s="299"/>
      <c r="FBV6" s="299"/>
      <c r="FBW6" s="299"/>
      <c r="FBX6" s="299"/>
      <c r="FBY6" s="299"/>
      <c r="FBZ6" s="299"/>
      <c r="FCA6" s="299"/>
      <c r="FCB6" s="299"/>
      <c r="FCC6" s="299"/>
      <c r="FCD6" s="299"/>
      <c r="FCE6" s="299"/>
      <c r="FCF6" s="299"/>
      <c r="FCG6" s="299"/>
      <c r="FCH6" s="299"/>
      <c r="FCI6" s="299"/>
      <c r="FCJ6" s="299"/>
      <c r="FCK6" s="299"/>
      <c r="FCL6" s="299"/>
      <c r="FCM6" s="299"/>
      <c r="FCN6" s="299"/>
      <c r="FCO6" s="299"/>
      <c r="FCP6" s="299"/>
      <c r="FCQ6" s="299"/>
      <c r="FCR6" s="299"/>
      <c r="FCS6" s="299"/>
      <c r="FCT6" s="299"/>
      <c r="FCU6" s="299"/>
      <c r="FCV6" s="299"/>
      <c r="FCW6" s="299"/>
      <c r="FCX6" s="299"/>
      <c r="FCY6" s="299"/>
      <c r="FCZ6" s="299"/>
      <c r="FDA6" s="299"/>
      <c r="FDB6" s="299"/>
      <c r="FDC6" s="299"/>
      <c r="FDD6" s="299"/>
      <c r="FDE6" s="299"/>
      <c r="FDF6" s="299"/>
      <c r="FDG6" s="299"/>
      <c r="FDH6" s="299"/>
      <c r="FDI6" s="299"/>
      <c r="FDJ6" s="299"/>
      <c r="FDK6" s="299"/>
      <c r="FDL6" s="299"/>
      <c r="FDM6" s="299"/>
      <c r="FDN6" s="299"/>
      <c r="FDO6" s="299"/>
      <c r="FDP6" s="299"/>
      <c r="FDQ6" s="299"/>
      <c r="FDR6" s="299"/>
      <c r="FDS6" s="299"/>
      <c r="FDT6" s="299"/>
      <c r="FDU6" s="299"/>
      <c r="FDV6" s="299"/>
      <c r="FDW6" s="299"/>
      <c r="FDX6" s="299"/>
      <c r="FDY6" s="299"/>
      <c r="FDZ6" s="299"/>
      <c r="FEA6" s="299"/>
      <c r="FEB6" s="299"/>
      <c r="FEC6" s="299"/>
      <c r="FED6" s="299"/>
      <c r="FEE6" s="299"/>
      <c r="FEF6" s="299"/>
      <c r="FEG6" s="299"/>
      <c r="FEH6" s="299"/>
      <c r="FEI6" s="299"/>
      <c r="FEJ6" s="299"/>
      <c r="FEK6" s="299"/>
      <c r="FEL6" s="299"/>
      <c r="FEM6" s="299"/>
      <c r="FEN6" s="299"/>
      <c r="FEO6" s="299"/>
      <c r="FEP6" s="299"/>
      <c r="FEQ6" s="299"/>
      <c r="FER6" s="299"/>
      <c r="FES6" s="299"/>
      <c r="FET6" s="299"/>
      <c r="FEU6" s="299"/>
      <c r="FEV6" s="299"/>
      <c r="FEW6" s="299"/>
      <c r="FEX6" s="299"/>
      <c r="FEY6" s="299"/>
      <c r="FEZ6" s="299"/>
      <c r="FFA6" s="299"/>
      <c r="FFB6" s="299"/>
      <c r="FFC6" s="299"/>
      <c r="FFD6" s="299"/>
      <c r="FFE6" s="299"/>
      <c r="FFF6" s="299"/>
      <c r="FFG6" s="299"/>
      <c r="FFH6" s="299"/>
      <c r="FFI6" s="299"/>
      <c r="FFJ6" s="299"/>
      <c r="FFK6" s="299"/>
      <c r="FFL6" s="299"/>
      <c r="FFM6" s="299"/>
      <c r="FFN6" s="299"/>
      <c r="FFO6" s="299"/>
      <c r="FFP6" s="299"/>
      <c r="FFQ6" s="299"/>
      <c r="FFR6" s="299"/>
      <c r="FFS6" s="299"/>
      <c r="FFT6" s="299"/>
      <c r="FFU6" s="299"/>
      <c r="FFV6" s="299"/>
      <c r="FFW6" s="299"/>
      <c r="FFX6" s="299"/>
      <c r="FFY6" s="299"/>
      <c r="FFZ6" s="299"/>
      <c r="FGA6" s="299"/>
      <c r="FGB6" s="299"/>
      <c r="FGC6" s="299"/>
      <c r="FGD6" s="299"/>
      <c r="FGE6" s="299"/>
      <c r="FGF6" s="299"/>
      <c r="FGG6" s="299"/>
      <c r="FGH6" s="299"/>
      <c r="FGI6" s="299"/>
      <c r="FGJ6" s="299"/>
      <c r="FGK6" s="299"/>
      <c r="FGL6" s="299"/>
      <c r="FGM6" s="299"/>
      <c r="FGN6" s="299"/>
      <c r="FGO6" s="299"/>
      <c r="FGP6" s="299"/>
      <c r="FGQ6" s="299"/>
      <c r="FGR6" s="299"/>
      <c r="FGS6" s="299"/>
      <c r="FGT6" s="299"/>
      <c r="FGU6" s="299"/>
      <c r="FGV6" s="299"/>
      <c r="FGW6" s="299"/>
      <c r="FGX6" s="299"/>
      <c r="FGY6" s="299"/>
      <c r="FGZ6" s="299"/>
      <c r="FHA6" s="299"/>
      <c r="FHB6" s="299"/>
      <c r="FHC6" s="299"/>
      <c r="FHD6" s="299"/>
      <c r="FHE6" s="299"/>
      <c r="FHF6" s="299"/>
      <c r="FHG6" s="299"/>
      <c r="FHH6" s="299"/>
      <c r="FHI6" s="299"/>
      <c r="FHJ6" s="299"/>
      <c r="FHK6" s="299"/>
      <c r="FHL6" s="299"/>
      <c r="FHM6" s="299"/>
      <c r="FHN6" s="299"/>
      <c r="FHO6" s="299"/>
      <c r="FHP6" s="299"/>
      <c r="FHQ6" s="299"/>
      <c r="FHR6" s="299"/>
      <c r="FHS6" s="299"/>
      <c r="FHT6" s="299"/>
      <c r="FHU6" s="299"/>
      <c r="FHV6" s="299"/>
      <c r="FHW6" s="299"/>
      <c r="FHX6" s="299"/>
      <c r="FHY6" s="299"/>
      <c r="FHZ6" s="299"/>
      <c r="FIA6" s="299"/>
      <c r="FIB6" s="299"/>
      <c r="FIC6" s="299"/>
      <c r="FID6" s="299"/>
      <c r="FIE6" s="299"/>
      <c r="FIF6" s="299"/>
      <c r="FIG6" s="299"/>
      <c r="FIH6" s="299"/>
      <c r="FII6" s="299"/>
      <c r="FIJ6" s="299"/>
      <c r="FIK6" s="299"/>
      <c r="FIL6" s="299"/>
      <c r="FIM6" s="299"/>
      <c r="FIN6" s="299"/>
      <c r="FIO6" s="299"/>
      <c r="FIP6" s="299"/>
      <c r="FIQ6" s="299"/>
      <c r="FIR6" s="299"/>
      <c r="FIS6" s="299"/>
      <c r="FIT6" s="299"/>
      <c r="FIU6" s="299"/>
      <c r="FIV6" s="299"/>
      <c r="FIW6" s="299"/>
      <c r="FIX6" s="299"/>
      <c r="FIY6" s="299"/>
      <c r="FIZ6" s="299"/>
      <c r="FJA6" s="299"/>
      <c r="FJB6" s="299"/>
      <c r="FJC6" s="299"/>
      <c r="FJD6" s="299"/>
      <c r="FJE6" s="299"/>
      <c r="FJF6" s="299"/>
      <c r="FJG6" s="299"/>
      <c r="FJH6" s="299"/>
      <c r="FJI6" s="299"/>
      <c r="FJJ6" s="299"/>
      <c r="FJK6" s="299"/>
      <c r="FJL6" s="299"/>
      <c r="FJM6" s="299"/>
      <c r="FJN6" s="299"/>
      <c r="FJO6" s="299"/>
      <c r="FJP6" s="299"/>
      <c r="FJQ6" s="299"/>
      <c r="FJR6" s="299"/>
      <c r="FJS6" s="299"/>
      <c r="FJT6" s="299"/>
      <c r="FJU6" s="299"/>
      <c r="FJV6" s="299"/>
      <c r="FJW6" s="299"/>
      <c r="FJX6" s="299"/>
      <c r="FJY6" s="299"/>
      <c r="FJZ6" s="299"/>
      <c r="FKA6" s="299"/>
      <c r="FKB6" s="299"/>
      <c r="FKC6" s="299"/>
      <c r="FKD6" s="299"/>
      <c r="FKE6" s="299"/>
      <c r="FKF6" s="299"/>
      <c r="FKG6" s="299"/>
      <c r="FKH6" s="299"/>
      <c r="FKI6" s="299"/>
      <c r="FKJ6" s="299"/>
      <c r="FKK6" s="299"/>
      <c r="FKL6" s="299"/>
      <c r="FKM6" s="299"/>
      <c r="FKN6" s="299"/>
      <c r="FKO6" s="299"/>
      <c r="FKP6" s="299"/>
      <c r="FKQ6" s="299"/>
      <c r="FKR6" s="299"/>
      <c r="FKS6" s="299"/>
      <c r="FKT6" s="299"/>
      <c r="FKU6" s="299"/>
      <c r="FKV6" s="299"/>
      <c r="FKW6" s="299"/>
      <c r="FKX6" s="299"/>
      <c r="FKY6" s="299"/>
      <c r="FKZ6" s="299"/>
      <c r="FLA6" s="299"/>
      <c r="FLB6" s="299"/>
      <c r="FLC6" s="299"/>
      <c r="FLD6" s="299"/>
      <c r="FLE6" s="299"/>
      <c r="FLF6" s="299"/>
      <c r="FLG6" s="299"/>
      <c r="FLH6" s="299"/>
      <c r="FLI6" s="299"/>
      <c r="FLJ6" s="299"/>
      <c r="FLK6" s="299"/>
      <c r="FLL6" s="299"/>
      <c r="FLM6" s="299"/>
      <c r="FLN6" s="299"/>
      <c r="FLO6" s="299"/>
      <c r="FLP6" s="299"/>
      <c r="FLQ6" s="299"/>
      <c r="FLR6" s="299"/>
      <c r="FLS6" s="299"/>
      <c r="FLT6" s="299"/>
      <c r="FLU6" s="299"/>
      <c r="FLV6" s="299"/>
      <c r="FLW6" s="299"/>
      <c r="FLX6" s="299"/>
      <c r="FLY6" s="299"/>
      <c r="FLZ6" s="299"/>
      <c r="FMA6" s="299"/>
      <c r="FMB6" s="299"/>
      <c r="FMC6" s="299"/>
      <c r="FMD6" s="299"/>
      <c r="FME6" s="299"/>
      <c r="FMF6" s="299"/>
      <c r="FMG6" s="299"/>
      <c r="FMH6" s="299"/>
      <c r="FMI6" s="299"/>
      <c r="FMJ6" s="299"/>
      <c r="FMK6" s="299"/>
      <c r="FML6" s="299"/>
      <c r="FMM6" s="299"/>
      <c r="FMN6" s="299"/>
      <c r="FMO6" s="299"/>
      <c r="FMP6" s="299"/>
      <c r="FMQ6" s="299"/>
      <c r="FMR6" s="299"/>
      <c r="FMS6" s="299"/>
      <c r="FMT6" s="299"/>
      <c r="FMU6" s="299"/>
      <c r="FMV6" s="299"/>
      <c r="FMW6" s="299"/>
      <c r="FMX6" s="299"/>
      <c r="FMY6" s="299"/>
      <c r="FMZ6" s="299"/>
      <c r="FNA6" s="299"/>
      <c r="FNB6" s="299"/>
      <c r="FNC6" s="299"/>
      <c r="FND6" s="299"/>
      <c r="FNE6" s="299"/>
      <c r="FNF6" s="299"/>
      <c r="FNG6" s="299"/>
      <c r="FNH6" s="299"/>
      <c r="FNI6" s="299"/>
      <c r="FNJ6" s="299"/>
      <c r="FNK6" s="299"/>
      <c r="FNL6" s="299"/>
      <c r="FNM6" s="299"/>
      <c r="FNN6" s="299"/>
      <c r="FNO6" s="299"/>
      <c r="FNP6" s="299"/>
      <c r="FNQ6" s="299"/>
      <c r="FNR6" s="299"/>
      <c r="FNS6" s="299"/>
      <c r="FNT6" s="299"/>
      <c r="FNU6" s="299"/>
      <c r="FNV6" s="299"/>
      <c r="FNW6" s="299"/>
      <c r="FNX6" s="299"/>
      <c r="FNY6" s="299"/>
      <c r="FNZ6" s="299"/>
      <c r="FOA6" s="299"/>
      <c r="FOB6" s="299"/>
      <c r="FOC6" s="299"/>
      <c r="FOD6" s="299"/>
      <c r="FOE6" s="299"/>
      <c r="FOF6" s="299"/>
      <c r="FOG6" s="299"/>
      <c r="FOH6" s="299"/>
      <c r="FOI6" s="299"/>
      <c r="FOJ6" s="299"/>
      <c r="FOK6" s="299"/>
      <c r="FOL6" s="299"/>
      <c r="FOM6" s="299"/>
      <c r="FON6" s="299"/>
      <c r="FOO6" s="299"/>
      <c r="FOP6" s="299"/>
      <c r="FOQ6" s="299"/>
      <c r="FOR6" s="299"/>
      <c r="FOS6" s="299"/>
      <c r="FOT6" s="299"/>
      <c r="FOU6" s="299"/>
      <c r="FOV6" s="299"/>
      <c r="FOW6" s="299"/>
      <c r="FOX6" s="299"/>
      <c r="FOY6" s="299"/>
      <c r="FOZ6" s="299"/>
      <c r="FPA6" s="299"/>
      <c r="FPB6" s="299"/>
      <c r="FPC6" s="299"/>
      <c r="FPD6" s="299"/>
      <c r="FPE6" s="299"/>
      <c r="FPF6" s="299"/>
      <c r="FPG6" s="299"/>
      <c r="FPH6" s="299"/>
      <c r="FPI6" s="299"/>
      <c r="FPJ6" s="299"/>
      <c r="FPK6" s="299"/>
      <c r="FPL6" s="299"/>
      <c r="FPM6" s="299"/>
      <c r="FPN6" s="299"/>
      <c r="FPO6" s="299"/>
      <c r="FPP6" s="299"/>
      <c r="FPQ6" s="299"/>
      <c r="FPR6" s="299"/>
      <c r="FPS6" s="299"/>
      <c r="FPT6" s="299"/>
      <c r="FPU6" s="299"/>
      <c r="FPV6" s="299"/>
      <c r="FPW6" s="299"/>
      <c r="FPX6" s="299"/>
      <c r="FPY6" s="299"/>
      <c r="FPZ6" s="299"/>
      <c r="FQA6" s="299"/>
      <c r="FQB6" s="299"/>
      <c r="FQC6" s="299"/>
      <c r="FQD6" s="299"/>
      <c r="FQE6" s="299"/>
      <c r="FQF6" s="299"/>
      <c r="FQG6" s="299"/>
      <c r="FQH6" s="299"/>
      <c r="FQI6" s="299"/>
      <c r="FQJ6" s="299"/>
      <c r="FQK6" s="299"/>
      <c r="FQL6" s="299"/>
      <c r="FQM6" s="299"/>
      <c r="FQN6" s="299"/>
      <c r="FQO6" s="299"/>
      <c r="FQP6" s="299"/>
      <c r="FQQ6" s="299"/>
      <c r="FQR6" s="299"/>
      <c r="FQS6" s="299"/>
      <c r="FQT6" s="299"/>
      <c r="FQU6" s="299"/>
      <c r="FQV6" s="299"/>
      <c r="FQW6" s="299"/>
      <c r="FQX6" s="299"/>
      <c r="FQY6" s="299"/>
      <c r="FQZ6" s="299"/>
      <c r="FRA6" s="299"/>
      <c r="FRB6" s="299"/>
      <c r="FRC6" s="299"/>
      <c r="FRD6" s="299"/>
      <c r="FRE6" s="299"/>
      <c r="FRF6" s="299"/>
      <c r="FRG6" s="299"/>
      <c r="FRH6" s="299"/>
      <c r="FRI6" s="299"/>
      <c r="FRJ6" s="299"/>
      <c r="FRK6" s="299"/>
      <c r="FRL6" s="299"/>
      <c r="FRM6" s="299"/>
      <c r="FRN6" s="299"/>
      <c r="FRO6" s="299"/>
      <c r="FRP6" s="299"/>
      <c r="FRQ6" s="299"/>
      <c r="FRR6" s="299"/>
      <c r="FRS6" s="299"/>
      <c r="FRT6" s="299"/>
      <c r="FRU6" s="299"/>
      <c r="FRV6" s="299"/>
      <c r="FRW6" s="299"/>
      <c r="FRX6" s="299"/>
      <c r="FRY6" s="299"/>
      <c r="FRZ6" s="299"/>
      <c r="FSA6" s="299"/>
      <c r="FSB6" s="299"/>
      <c r="FSC6" s="299"/>
      <c r="FSD6" s="299"/>
      <c r="FSE6" s="299"/>
      <c r="FSF6" s="299"/>
      <c r="FSG6" s="299"/>
      <c r="FSH6" s="299"/>
      <c r="FSI6" s="299"/>
      <c r="FSJ6" s="299"/>
      <c r="FSK6" s="299"/>
      <c r="FSL6" s="299"/>
      <c r="FSM6" s="299"/>
      <c r="FSN6" s="299"/>
      <c r="FSO6" s="299"/>
      <c r="FSP6" s="299"/>
      <c r="FSQ6" s="299"/>
      <c r="FSR6" s="299"/>
      <c r="FSS6" s="299"/>
      <c r="FST6" s="299"/>
      <c r="FSU6" s="299"/>
      <c r="FSV6" s="299"/>
      <c r="FSW6" s="299"/>
      <c r="FSX6" s="299"/>
      <c r="FSY6" s="299"/>
      <c r="FSZ6" s="299"/>
      <c r="FTA6" s="299"/>
      <c r="FTB6" s="299"/>
      <c r="FTC6" s="299"/>
      <c r="FTD6" s="299"/>
      <c r="FTE6" s="299"/>
      <c r="FTF6" s="299"/>
      <c r="FTG6" s="299"/>
      <c r="FTH6" s="299"/>
      <c r="FTI6" s="299"/>
      <c r="FTJ6" s="299"/>
      <c r="FTK6" s="299"/>
      <c r="FTL6" s="299"/>
      <c r="FTM6" s="299"/>
      <c r="FTN6" s="299"/>
      <c r="FTO6" s="299"/>
      <c r="FTP6" s="299"/>
      <c r="FTQ6" s="299"/>
      <c r="FTR6" s="299"/>
      <c r="FTS6" s="299"/>
      <c r="FTT6" s="299"/>
      <c r="FTU6" s="299"/>
      <c r="FTV6" s="299"/>
      <c r="FTW6" s="299"/>
      <c r="FTX6" s="299"/>
      <c r="FTY6" s="299"/>
      <c r="FTZ6" s="299"/>
      <c r="FUA6" s="299"/>
      <c r="FUB6" s="299"/>
      <c r="FUC6" s="299"/>
      <c r="FUD6" s="299"/>
      <c r="FUE6" s="299"/>
      <c r="FUF6" s="299"/>
      <c r="FUG6" s="299"/>
      <c r="FUH6" s="299"/>
      <c r="FUI6" s="299"/>
      <c r="FUJ6" s="299"/>
      <c r="FUK6" s="299"/>
      <c r="FUL6" s="299"/>
      <c r="FUM6" s="299"/>
      <c r="FUN6" s="299"/>
      <c r="FUO6" s="299"/>
      <c r="FUP6" s="299"/>
      <c r="FUQ6" s="299"/>
      <c r="FUR6" s="299"/>
      <c r="FUS6" s="299"/>
      <c r="FUT6" s="299"/>
      <c r="FUU6" s="299"/>
      <c r="FUV6" s="299"/>
      <c r="FUW6" s="299"/>
      <c r="FUX6" s="299"/>
      <c r="FUY6" s="299"/>
      <c r="FUZ6" s="299"/>
      <c r="FVA6" s="299"/>
      <c r="FVB6" s="299"/>
      <c r="FVC6" s="299"/>
      <c r="FVD6" s="299"/>
      <c r="FVE6" s="299"/>
      <c r="FVF6" s="299"/>
      <c r="FVG6" s="299"/>
      <c r="FVH6" s="299"/>
      <c r="FVI6" s="299"/>
      <c r="FVJ6" s="299"/>
      <c r="FVK6" s="299"/>
      <c r="FVL6" s="299"/>
      <c r="FVM6" s="299"/>
      <c r="FVN6" s="299"/>
      <c r="FVO6" s="299"/>
      <c r="FVP6" s="299"/>
      <c r="FVQ6" s="299"/>
      <c r="FVR6" s="299"/>
      <c r="FVS6" s="299"/>
      <c r="FVT6" s="299"/>
      <c r="FVU6" s="299"/>
      <c r="FVV6" s="299"/>
      <c r="FVW6" s="299"/>
      <c r="FVX6" s="299"/>
      <c r="FVY6" s="299"/>
      <c r="FVZ6" s="299"/>
      <c r="FWA6" s="299"/>
      <c r="FWB6" s="299"/>
      <c r="FWC6" s="299"/>
      <c r="FWD6" s="299"/>
      <c r="FWE6" s="299"/>
      <c r="FWF6" s="299"/>
      <c r="FWG6" s="299"/>
      <c r="FWH6" s="299"/>
      <c r="FWI6" s="299"/>
      <c r="FWJ6" s="299"/>
      <c r="FWK6" s="299"/>
      <c r="FWL6" s="299"/>
      <c r="FWM6" s="299"/>
      <c r="FWN6" s="299"/>
      <c r="FWO6" s="299"/>
      <c r="FWP6" s="299"/>
      <c r="FWQ6" s="299"/>
      <c r="FWR6" s="299"/>
      <c r="FWS6" s="299"/>
      <c r="FWT6" s="299"/>
      <c r="FWU6" s="299"/>
      <c r="FWV6" s="299"/>
      <c r="FWW6" s="299"/>
      <c r="FWX6" s="299"/>
      <c r="FWY6" s="299"/>
      <c r="FWZ6" s="299"/>
      <c r="FXA6" s="299"/>
      <c r="FXB6" s="299"/>
      <c r="FXC6" s="299"/>
      <c r="FXD6" s="299"/>
      <c r="FXE6" s="299"/>
      <c r="FXF6" s="299"/>
      <c r="FXG6" s="299"/>
      <c r="FXH6" s="299"/>
      <c r="FXI6" s="299"/>
      <c r="FXJ6" s="299"/>
      <c r="FXK6" s="299"/>
      <c r="FXL6" s="299"/>
      <c r="FXM6" s="299"/>
      <c r="FXN6" s="299"/>
      <c r="FXO6" s="299"/>
      <c r="FXP6" s="299"/>
      <c r="FXQ6" s="299"/>
      <c r="FXR6" s="299"/>
      <c r="FXS6" s="299"/>
      <c r="FXT6" s="299"/>
      <c r="FXU6" s="299"/>
      <c r="FXV6" s="299"/>
      <c r="FXW6" s="299"/>
      <c r="FXX6" s="299"/>
      <c r="FXY6" s="299"/>
      <c r="FXZ6" s="299"/>
      <c r="FYA6" s="299"/>
      <c r="FYB6" s="299"/>
      <c r="FYC6" s="299"/>
      <c r="FYD6" s="299"/>
      <c r="FYE6" s="299"/>
      <c r="FYF6" s="299"/>
      <c r="FYG6" s="299"/>
      <c r="FYH6" s="299"/>
      <c r="FYI6" s="299"/>
      <c r="FYJ6" s="299"/>
      <c r="FYK6" s="299"/>
      <c r="FYL6" s="299"/>
      <c r="FYM6" s="299"/>
      <c r="FYN6" s="299"/>
      <c r="FYO6" s="299"/>
      <c r="FYP6" s="299"/>
      <c r="FYQ6" s="299"/>
      <c r="FYR6" s="299"/>
      <c r="FYS6" s="299"/>
      <c r="FYT6" s="299"/>
      <c r="FYU6" s="299"/>
      <c r="FYV6" s="299"/>
      <c r="FYW6" s="299"/>
      <c r="FYX6" s="299"/>
      <c r="FYY6" s="299"/>
      <c r="FYZ6" s="299"/>
      <c r="FZA6" s="299"/>
      <c r="FZB6" s="299"/>
      <c r="FZC6" s="299"/>
      <c r="FZD6" s="299"/>
      <c r="FZE6" s="299"/>
      <c r="FZF6" s="299"/>
      <c r="FZG6" s="299"/>
      <c r="FZH6" s="299"/>
      <c r="FZI6" s="299"/>
      <c r="FZJ6" s="299"/>
      <c r="FZK6" s="299"/>
      <c r="FZL6" s="299"/>
      <c r="FZM6" s="299"/>
      <c r="FZN6" s="299"/>
      <c r="FZO6" s="299"/>
      <c r="FZP6" s="299"/>
      <c r="FZQ6" s="299"/>
      <c r="FZR6" s="299"/>
      <c r="FZS6" s="299"/>
      <c r="FZT6" s="299"/>
      <c r="FZU6" s="299"/>
      <c r="FZV6" s="299"/>
      <c r="FZW6" s="299"/>
      <c r="FZX6" s="299"/>
      <c r="FZY6" s="299"/>
      <c r="FZZ6" s="299"/>
      <c r="GAA6" s="299"/>
      <c r="GAB6" s="299"/>
      <c r="GAC6" s="299"/>
      <c r="GAD6" s="299"/>
      <c r="GAE6" s="299"/>
      <c r="GAF6" s="299"/>
      <c r="GAG6" s="299"/>
      <c r="GAH6" s="299"/>
      <c r="GAI6" s="299"/>
      <c r="GAJ6" s="299"/>
      <c r="GAK6" s="299"/>
      <c r="GAL6" s="299"/>
      <c r="GAM6" s="299"/>
      <c r="GAN6" s="299"/>
      <c r="GAO6" s="299"/>
      <c r="GAP6" s="299"/>
      <c r="GAQ6" s="299"/>
      <c r="GAR6" s="299"/>
      <c r="GAS6" s="299"/>
      <c r="GAT6" s="299"/>
      <c r="GAU6" s="299"/>
      <c r="GAV6" s="299"/>
      <c r="GAW6" s="299"/>
      <c r="GAX6" s="299"/>
      <c r="GAY6" s="299"/>
      <c r="GAZ6" s="299"/>
      <c r="GBA6" s="299"/>
      <c r="GBB6" s="299"/>
      <c r="GBC6" s="299"/>
      <c r="GBD6" s="299"/>
      <c r="GBE6" s="299"/>
      <c r="GBF6" s="299"/>
      <c r="GBG6" s="299"/>
      <c r="GBH6" s="299"/>
      <c r="GBI6" s="299"/>
      <c r="GBJ6" s="299"/>
      <c r="GBK6" s="299"/>
      <c r="GBL6" s="299"/>
      <c r="GBM6" s="299"/>
      <c r="GBN6" s="299"/>
      <c r="GBO6" s="299"/>
      <c r="GBP6" s="299"/>
      <c r="GBQ6" s="299"/>
      <c r="GBR6" s="299"/>
      <c r="GBS6" s="299"/>
      <c r="GBT6" s="299"/>
      <c r="GBU6" s="299"/>
      <c r="GBV6" s="299"/>
      <c r="GBW6" s="299"/>
      <c r="GBX6" s="299"/>
      <c r="GBY6" s="299"/>
      <c r="GBZ6" s="299"/>
      <c r="GCA6" s="299"/>
      <c r="GCB6" s="299"/>
      <c r="GCC6" s="299"/>
      <c r="GCD6" s="299"/>
      <c r="GCE6" s="299"/>
      <c r="GCF6" s="299"/>
      <c r="GCG6" s="299"/>
      <c r="GCH6" s="299"/>
      <c r="GCI6" s="299"/>
      <c r="GCJ6" s="299"/>
      <c r="GCK6" s="299"/>
      <c r="GCL6" s="299"/>
      <c r="GCM6" s="299"/>
      <c r="GCN6" s="299"/>
      <c r="GCO6" s="299"/>
      <c r="GCP6" s="299"/>
      <c r="GCQ6" s="299"/>
      <c r="GCR6" s="299"/>
      <c r="GCS6" s="299"/>
      <c r="GCT6" s="299"/>
      <c r="GCU6" s="299"/>
      <c r="GCV6" s="299"/>
      <c r="GCW6" s="299"/>
      <c r="GCX6" s="299"/>
      <c r="GCY6" s="299"/>
      <c r="GCZ6" s="299"/>
      <c r="GDA6" s="299"/>
      <c r="GDB6" s="299"/>
      <c r="GDC6" s="299"/>
      <c r="GDD6" s="299"/>
      <c r="GDE6" s="299"/>
      <c r="GDF6" s="299"/>
      <c r="GDG6" s="299"/>
      <c r="GDH6" s="299"/>
      <c r="GDI6" s="299"/>
      <c r="GDJ6" s="299"/>
      <c r="GDK6" s="299"/>
      <c r="GDL6" s="299"/>
      <c r="GDM6" s="299"/>
      <c r="GDN6" s="299"/>
      <c r="GDO6" s="299"/>
      <c r="GDP6" s="299"/>
      <c r="GDQ6" s="299"/>
      <c r="GDR6" s="299"/>
      <c r="GDS6" s="299"/>
      <c r="GDT6" s="299"/>
      <c r="GDU6" s="299"/>
      <c r="GDV6" s="299"/>
      <c r="GDW6" s="299"/>
      <c r="GDX6" s="299"/>
      <c r="GDY6" s="299"/>
      <c r="GDZ6" s="299"/>
      <c r="GEA6" s="299"/>
      <c r="GEB6" s="299"/>
      <c r="GEC6" s="299"/>
      <c r="GED6" s="299"/>
      <c r="GEE6" s="299"/>
      <c r="GEF6" s="299"/>
      <c r="GEG6" s="299"/>
      <c r="GEH6" s="299"/>
      <c r="GEI6" s="299"/>
      <c r="GEJ6" s="299"/>
      <c r="GEK6" s="299"/>
      <c r="GEL6" s="299"/>
      <c r="GEM6" s="299"/>
      <c r="GEN6" s="299"/>
      <c r="GEO6" s="299"/>
      <c r="GEP6" s="299"/>
      <c r="GEQ6" s="299"/>
      <c r="GER6" s="299"/>
      <c r="GES6" s="299"/>
      <c r="GET6" s="299"/>
      <c r="GEU6" s="299"/>
      <c r="GEV6" s="299"/>
      <c r="GEW6" s="299"/>
      <c r="GEX6" s="299"/>
      <c r="GEY6" s="299"/>
      <c r="GEZ6" s="299"/>
      <c r="GFA6" s="299"/>
      <c r="GFB6" s="299"/>
      <c r="GFC6" s="299"/>
      <c r="GFD6" s="299"/>
      <c r="GFE6" s="299"/>
      <c r="GFF6" s="299"/>
      <c r="GFG6" s="299"/>
      <c r="GFH6" s="299"/>
      <c r="GFI6" s="299"/>
      <c r="GFJ6" s="299"/>
      <c r="GFK6" s="299"/>
      <c r="GFL6" s="299"/>
      <c r="GFM6" s="299"/>
      <c r="GFN6" s="299"/>
      <c r="GFO6" s="299"/>
      <c r="GFP6" s="299"/>
      <c r="GFQ6" s="299"/>
      <c r="GFR6" s="299"/>
      <c r="GFS6" s="299"/>
      <c r="GFT6" s="299"/>
      <c r="GFU6" s="299"/>
      <c r="GFV6" s="299"/>
      <c r="GFW6" s="299"/>
      <c r="GFX6" s="299"/>
      <c r="GFY6" s="299"/>
      <c r="GFZ6" s="299"/>
      <c r="GGA6" s="299"/>
      <c r="GGB6" s="299"/>
      <c r="GGC6" s="299"/>
      <c r="GGD6" s="299"/>
      <c r="GGE6" s="299"/>
      <c r="GGF6" s="299"/>
      <c r="GGG6" s="299"/>
      <c r="GGH6" s="299"/>
      <c r="GGI6" s="299"/>
      <c r="GGJ6" s="299"/>
      <c r="GGK6" s="299"/>
      <c r="GGL6" s="299"/>
      <c r="GGM6" s="299"/>
      <c r="GGN6" s="299"/>
      <c r="GGO6" s="299"/>
      <c r="GGP6" s="299"/>
      <c r="GGQ6" s="299"/>
      <c r="GGR6" s="299"/>
      <c r="GGS6" s="299"/>
      <c r="GGT6" s="299"/>
      <c r="GGU6" s="299"/>
      <c r="GGV6" s="299"/>
      <c r="GGW6" s="299"/>
      <c r="GGX6" s="299"/>
      <c r="GGY6" s="299"/>
      <c r="GGZ6" s="299"/>
      <c r="GHA6" s="299"/>
      <c r="GHB6" s="299"/>
      <c r="GHC6" s="299"/>
      <c r="GHD6" s="299"/>
      <c r="GHE6" s="299"/>
      <c r="GHF6" s="299"/>
      <c r="GHG6" s="299"/>
      <c r="GHH6" s="299"/>
      <c r="GHI6" s="299"/>
      <c r="GHJ6" s="299"/>
      <c r="GHK6" s="299"/>
      <c r="GHL6" s="299"/>
      <c r="GHM6" s="299"/>
      <c r="GHN6" s="299"/>
      <c r="GHO6" s="299"/>
      <c r="GHP6" s="299"/>
      <c r="GHQ6" s="299"/>
      <c r="GHR6" s="299"/>
      <c r="GHS6" s="299"/>
      <c r="GHT6" s="299"/>
      <c r="GHU6" s="299"/>
      <c r="GHV6" s="299"/>
      <c r="GHW6" s="299"/>
      <c r="GHX6" s="299"/>
      <c r="GHY6" s="299"/>
      <c r="GHZ6" s="299"/>
      <c r="GIA6" s="299"/>
      <c r="GIB6" s="299"/>
      <c r="GIC6" s="299"/>
      <c r="GID6" s="299"/>
      <c r="GIE6" s="299"/>
      <c r="GIF6" s="299"/>
      <c r="GIG6" s="299"/>
      <c r="GIH6" s="299"/>
      <c r="GII6" s="299"/>
      <c r="GIJ6" s="299"/>
      <c r="GIK6" s="299"/>
      <c r="GIL6" s="299"/>
      <c r="GIM6" s="299"/>
      <c r="GIN6" s="299"/>
      <c r="GIO6" s="299"/>
      <c r="GIP6" s="299"/>
      <c r="GIQ6" s="299"/>
      <c r="GIR6" s="299"/>
      <c r="GIS6" s="299"/>
      <c r="GIT6" s="299"/>
      <c r="GIU6" s="299"/>
      <c r="GIV6" s="299"/>
      <c r="GIW6" s="299"/>
      <c r="GIX6" s="299"/>
      <c r="GIY6" s="299"/>
      <c r="GIZ6" s="299"/>
      <c r="GJA6" s="299"/>
      <c r="GJB6" s="299"/>
      <c r="GJC6" s="299"/>
      <c r="GJD6" s="299"/>
      <c r="GJE6" s="299"/>
      <c r="GJF6" s="299"/>
      <c r="GJG6" s="299"/>
      <c r="GJH6" s="299"/>
      <c r="GJI6" s="299"/>
      <c r="GJJ6" s="299"/>
      <c r="GJK6" s="299"/>
      <c r="GJL6" s="299"/>
      <c r="GJM6" s="299"/>
      <c r="GJN6" s="299"/>
      <c r="GJO6" s="299"/>
      <c r="GJP6" s="299"/>
      <c r="GJQ6" s="299"/>
      <c r="GJR6" s="299"/>
      <c r="GJS6" s="299"/>
      <c r="GJT6" s="299"/>
      <c r="GJU6" s="299"/>
      <c r="GJV6" s="299"/>
      <c r="GJW6" s="299"/>
      <c r="GJX6" s="299"/>
      <c r="GJY6" s="299"/>
      <c r="GJZ6" s="299"/>
      <c r="GKA6" s="299"/>
      <c r="GKB6" s="299"/>
      <c r="GKC6" s="299"/>
      <c r="GKD6" s="299"/>
      <c r="GKE6" s="299"/>
      <c r="GKF6" s="299"/>
      <c r="GKG6" s="299"/>
      <c r="GKH6" s="299"/>
      <c r="GKI6" s="299"/>
      <c r="GKJ6" s="299"/>
      <c r="GKK6" s="299"/>
      <c r="GKL6" s="299"/>
      <c r="GKM6" s="299"/>
      <c r="GKN6" s="299"/>
      <c r="GKO6" s="299"/>
      <c r="GKP6" s="299"/>
      <c r="GKQ6" s="299"/>
      <c r="GKR6" s="299"/>
      <c r="GKS6" s="299"/>
      <c r="GKT6" s="299"/>
      <c r="GKU6" s="299"/>
      <c r="GKV6" s="299"/>
      <c r="GKW6" s="299"/>
      <c r="GKX6" s="299"/>
      <c r="GKY6" s="299"/>
      <c r="GKZ6" s="299"/>
      <c r="GLA6" s="299"/>
      <c r="GLB6" s="299"/>
      <c r="GLC6" s="299"/>
      <c r="GLD6" s="299"/>
      <c r="GLE6" s="299"/>
      <c r="GLF6" s="299"/>
      <c r="GLG6" s="299"/>
      <c r="GLH6" s="299"/>
      <c r="GLI6" s="299"/>
      <c r="GLJ6" s="299"/>
      <c r="GLK6" s="299"/>
      <c r="GLL6" s="299"/>
      <c r="GLM6" s="299"/>
      <c r="GLN6" s="299"/>
      <c r="GLO6" s="299"/>
      <c r="GLP6" s="299"/>
      <c r="GLQ6" s="299"/>
      <c r="GLR6" s="299"/>
      <c r="GLS6" s="299"/>
      <c r="GLT6" s="299"/>
      <c r="GLU6" s="299"/>
      <c r="GLV6" s="299"/>
      <c r="GLW6" s="299"/>
      <c r="GLX6" s="299"/>
      <c r="GLY6" s="299"/>
      <c r="GLZ6" s="299"/>
      <c r="GMA6" s="299"/>
      <c r="GMB6" s="299"/>
      <c r="GMC6" s="299"/>
      <c r="GMD6" s="299"/>
      <c r="GME6" s="299"/>
      <c r="GMF6" s="299"/>
      <c r="GMG6" s="299"/>
      <c r="GMH6" s="299"/>
      <c r="GMI6" s="299"/>
      <c r="GMJ6" s="299"/>
      <c r="GMK6" s="299"/>
      <c r="GML6" s="299"/>
      <c r="GMM6" s="299"/>
      <c r="GMN6" s="299"/>
      <c r="GMO6" s="299"/>
      <c r="GMP6" s="299"/>
      <c r="GMQ6" s="299"/>
      <c r="GMR6" s="299"/>
      <c r="GMS6" s="299"/>
      <c r="GMT6" s="299"/>
      <c r="GMU6" s="299"/>
      <c r="GMV6" s="299"/>
      <c r="GMW6" s="299"/>
      <c r="GMX6" s="299"/>
      <c r="GMY6" s="299"/>
      <c r="GMZ6" s="299"/>
      <c r="GNA6" s="299"/>
      <c r="GNB6" s="299"/>
      <c r="GNC6" s="299"/>
      <c r="GND6" s="299"/>
      <c r="GNE6" s="299"/>
      <c r="GNF6" s="299"/>
      <c r="GNG6" s="299"/>
      <c r="GNH6" s="299"/>
      <c r="GNI6" s="299"/>
      <c r="GNJ6" s="299"/>
      <c r="GNK6" s="299"/>
      <c r="GNL6" s="299"/>
      <c r="GNM6" s="299"/>
      <c r="GNN6" s="299"/>
      <c r="GNO6" s="299"/>
      <c r="GNP6" s="299"/>
      <c r="GNQ6" s="299"/>
      <c r="GNR6" s="299"/>
      <c r="GNS6" s="299"/>
      <c r="GNT6" s="299"/>
      <c r="GNU6" s="299"/>
      <c r="GNV6" s="299"/>
      <c r="GNW6" s="299"/>
      <c r="GNX6" s="299"/>
      <c r="GNY6" s="299"/>
      <c r="GNZ6" s="299"/>
      <c r="GOA6" s="299"/>
      <c r="GOB6" s="299"/>
      <c r="GOC6" s="299"/>
      <c r="GOD6" s="299"/>
      <c r="GOE6" s="299"/>
      <c r="GOF6" s="299"/>
      <c r="GOG6" s="299"/>
      <c r="GOH6" s="299"/>
      <c r="GOI6" s="299"/>
      <c r="GOJ6" s="299"/>
      <c r="GOK6" s="299"/>
      <c r="GOL6" s="299"/>
      <c r="GOM6" s="299"/>
      <c r="GON6" s="299"/>
      <c r="GOO6" s="299"/>
      <c r="GOP6" s="299"/>
      <c r="GOQ6" s="299"/>
      <c r="GOR6" s="299"/>
      <c r="GOS6" s="299"/>
      <c r="GOT6" s="299"/>
      <c r="GOU6" s="299"/>
      <c r="GOV6" s="299"/>
      <c r="GOW6" s="299"/>
      <c r="GOX6" s="299"/>
      <c r="GOY6" s="299"/>
      <c r="GOZ6" s="299"/>
      <c r="GPA6" s="299"/>
      <c r="GPB6" s="299"/>
      <c r="GPC6" s="299"/>
      <c r="GPD6" s="299"/>
      <c r="GPE6" s="299"/>
      <c r="GPF6" s="299"/>
      <c r="GPG6" s="299"/>
      <c r="GPH6" s="299"/>
      <c r="GPI6" s="299"/>
      <c r="GPJ6" s="299"/>
      <c r="GPK6" s="299"/>
      <c r="GPL6" s="299"/>
      <c r="GPM6" s="299"/>
      <c r="GPN6" s="299"/>
      <c r="GPO6" s="299"/>
      <c r="GPP6" s="299"/>
      <c r="GPQ6" s="299"/>
      <c r="GPR6" s="299"/>
      <c r="GPS6" s="299"/>
      <c r="GPT6" s="299"/>
      <c r="GPU6" s="299"/>
      <c r="GPV6" s="299"/>
      <c r="GPW6" s="299"/>
      <c r="GPX6" s="299"/>
      <c r="GPY6" s="299"/>
      <c r="GPZ6" s="299"/>
      <c r="GQA6" s="299"/>
      <c r="GQB6" s="299"/>
      <c r="GQC6" s="299"/>
      <c r="GQD6" s="299"/>
      <c r="GQE6" s="299"/>
      <c r="GQF6" s="299"/>
      <c r="GQG6" s="299"/>
      <c r="GQH6" s="299"/>
      <c r="GQI6" s="299"/>
      <c r="GQJ6" s="299"/>
      <c r="GQK6" s="299"/>
      <c r="GQL6" s="299"/>
      <c r="GQM6" s="299"/>
      <c r="GQN6" s="299"/>
      <c r="GQO6" s="299"/>
      <c r="GQP6" s="299"/>
      <c r="GQQ6" s="299"/>
      <c r="GQR6" s="299"/>
      <c r="GQS6" s="299"/>
      <c r="GQT6" s="299"/>
      <c r="GQU6" s="299"/>
      <c r="GQV6" s="299"/>
      <c r="GQW6" s="299"/>
      <c r="GQX6" s="299"/>
      <c r="GQY6" s="299"/>
      <c r="GQZ6" s="299"/>
      <c r="GRA6" s="299"/>
      <c r="GRB6" s="299"/>
      <c r="GRC6" s="299"/>
      <c r="GRD6" s="299"/>
      <c r="GRE6" s="299"/>
      <c r="GRF6" s="299"/>
      <c r="GRG6" s="299"/>
      <c r="GRH6" s="299"/>
      <c r="GRI6" s="299"/>
      <c r="GRJ6" s="299"/>
      <c r="GRK6" s="299"/>
      <c r="GRL6" s="299"/>
      <c r="GRM6" s="299"/>
      <c r="GRN6" s="299"/>
      <c r="GRO6" s="299"/>
      <c r="GRP6" s="299"/>
      <c r="GRQ6" s="299"/>
      <c r="GRR6" s="299"/>
      <c r="GRS6" s="299"/>
      <c r="GRT6" s="299"/>
      <c r="GRU6" s="299"/>
      <c r="GRV6" s="299"/>
      <c r="GRW6" s="299"/>
      <c r="GRX6" s="299"/>
      <c r="GRY6" s="299"/>
      <c r="GRZ6" s="299"/>
      <c r="GSA6" s="299"/>
      <c r="GSB6" s="299"/>
      <c r="GSC6" s="299"/>
      <c r="GSD6" s="299"/>
      <c r="GSE6" s="299"/>
      <c r="GSF6" s="299"/>
      <c r="GSG6" s="299"/>
      <c r="GSH6" s="299"/>
      <c r="GSI6" s="299"/>
      <c r="GSJ6" s="299"/>
      <c r="GSK6" s="299"/>
      <c r="GSL6" s="299"/>
      <c r="GSM6" s="299"/>
      <c r="GSN6" s="299"/>
      <c r="GSO6" s="299"/>
      <c r="GSP6" s="299"/>
      <c r="GSQ6" s="299"/>
      <c r="GSR6" s="299"/>
      <c r="GSS6" s="299"/>
      <c r="GST6" s="299"/>
      <c r="GSU6" s="299"/>
      <c r="GSV6" s="299"/>
      <c r="GSW6" s="299"/>
      <c r="GSX6" s="299"/>
      <c r="GSY6" s="299"/>
      <c r="GSZ6" s="299"/>
      <c r="GTA6" s="299"/>
      <c r="GTB6" s="299"/>
      <c r="GTC6" s="299"/>
      <c r="GTD6" s="299"/>
      <c r="GTE6" s="299"/>
      <c r="GTF6" s="299"/>
      <c r="GTG6" s="299"/>
      <c r="GTH6" s="299"/>
      <c r="GTI6" s="299"/>
      <c r="GTJ6" s="299"/>
      <c r="GTK6" s="299"/>
      <c r="GTL6" s="299"/>
      <c r="GTM6" s="299"/>
      <c r="GTN6" s="299"/>
      <c r="GTO6" s="299"/>
      <c r="GTP6" s="299"/>
      <c r="GTQ6" s="299"/>
      <c r="GTR6" s="299"/>
      <c r="GTS6" s="299"/>
      <c r="GTT6" s="299"/>
      <c r="GTU6" s="299"/>
      <c r="GTV6" s="299"/>
      <c r="GTW6" s="299"/>
      <c r="GTX6" s="299"/>
      <c r="GTY6" s="299"/>
      <c r="GTZ6" s="299"/>
      <c r="GUA6" s="299"/>
      <c r="GUB6" s="299"/>
      <c r="GUC6" s="299"/>
      <c r="GUD6" s="299"/>
      <c r="GUE6" s="299"/>
      <c r="GUF6" s="299"/>
      <c r="GUG6" s="299"/>
      <c r="GUH6" s="299"/>
      <c r="GUI6" s="299"/>
      <c r="GUJ6" s="299"/>
      <c r="GUK6" s="299"/>
      <c r="GUL6" s="299"/>
      <c r="GUM6" s="299"/>
      <c r="GUN6" s="299"/>
      <c r="GUO6" s="299"/>
      <c r="GUP6" s="299"/>
      <c r="GUQ6" s="299"/>
      <c r="GUR6" s="299"/>
      <c r="GUS6" s="299"/>
      <c r="GUT6" s="299"/>
      <c r="GUU6" s="299"/>
      <c r="GUV6" s="299"/>
      <c r="GUW6" s="299"/>
      <c r="GUX6" s="299"/>
      <c r="GUY6" s="299"/>
      <c r="GUZ6" s="299"/>
      <c r="GVA6" s="299"/>
      <c r="GVB6" s="299"/>
      <c r="GVC6" s="299"/>
      <c r="GVD6" s="299"/>
      <c r="GVE6" s="299"/>
      <c r="GVF6" s="299"/>
      <c r="GVG6" s="299"/>
      <c r="GVH6" s="299"/>
      <c r="GVI6" s="299"/>
      <c r="GVJ6" s="299"/>
      <c r="GVK6" s="299"/>
      <c r="GVL6" s="299"/>
      <c r="GVM6" s="299"/>
      <c r="GVN6" s="299"/>
      <c r="GVO6" s="299"/>
      <c r="GVP6" s="299"/>
      <c r="GVQ6" s="299"/>
      <c r="GVR6" s="299"/>
      <c r="GVS6" s="299"/>
      <c r="GVT6" s="299"/>
      <c r="GVU6" s="299"/>
      <c r="GVV6" s="299"/>
      <c r="GVW6" s="299"/>
      <c r="GVX6" s="299"/>
      <c r="GVY6" s="299"/>
      <c r="GVZ6" s="299"/>
      <c r="GWA6" s="299"/>
      <c r="GWB6" s="299"/>
      <c r="GWC6" s="299"/>
      <c r="GWD6" s="299"/>
      <c r="GWE6" s="299"/>
      <c r="GWF6" s="299"/>
      <c r="GWG6" s="299"/>
      <c r="GWH6" s="299"/>
      <c r="GWI6" s="299"/>
      <c r="GWJ6" s="299"/>
      <c r="GWK6" s="299"/>
      <c r="GWL6" s="299"/>
      <c r="GWM6" s="299"/>
      <c r="GWN6" s="299"/>
      <c r="GWO6" s="299"/>
      <c r="GWP6" s="299"/>
      <c r="GWQ6" s="299"/>
      <c r="GWR6" s="299"/>
      <c r="GWS6" s="299"/>
      <c r="GWT6" s="299"/>
      <c r="GWU6" s="299"/>
      <c r="GWV6" s="299"/>
      <c r="GWW6" s="299"/>
      <c r="GWX6" s="299"/>
      <c r="GWY6" s="299"/>
      <c r="GWZ6" s="299"/>
      <c r="GXA6" s="299"/>
      <c r="GXB6" s="299"/>
      <c r="GXC6" s="299"/>
      <c r="GXD6" s="299"/>
      <c r="GXE6" s="299"/>
      <c r="GXF6" s="299"/>
      <c r="GXG6" s="299"/>
      <c r="GXH6" s="299"/>
      <c r="GXI6" s="299"/>
      <c r="GXJ6" s="299"/>
      <c r="GXK6" s="299"/>
      <c r="GXL6" s="299"/>
      <c r="GXM6" s="299"/>
      <c r="GXN6" s="299"/>
      <c r="GXO6" s="299"/>
      <c r="GXP6" s="299"/>
      <c r="GXQ6" s="299"/>
      <c r="GXR6" s="299"/>
      <c r="GXS6" s="299"/>
      <c r="GXT6" s="299"/>
      <c r="GXU6" s="299"/>
      <c r="GXV6" s="299"/>
      <c r="GXW6" s="299"/>
      <c r="GXX6" s="299"/>
      <c r="GXY6" s="299"/>
      <c r="GXZ6" s="299"/>
      <c r="GYA6" s="299"/>
      <c r="GYB6" s="299"/>
      <c r="GYC6" s="299"/>
      <c r="GYD6" s="299"/>
      <c r="GYE6" s="299"/>
      <c r="GYF6" s="299"/>
      <c r="GYG6" s="299"/>
      <c r="GYH6" s="299"/>
      <c r="GYI6" s="299"/>
      <c r="GYJ6" s="299"/>
      <c r="GYK6" s="299"/>
      <c r="GYL6" s="299"/>
      <c r="GYM6" s="299"/>
      <c r="GYN6" s="299"/>
      <c r="GYO6" s="299"/>
      <c r="GYP6" s="299"/>
      <c r="GYQ6" s="299"/>
      <c r="GYR6" s="299"/>
      <c r="GYS6" s="299"/>
      <c r="GYT6" s="299"/>
      <c r="GYU6" s="299"/>
      <c r="GYV6" s="299"/>
      <c r="GYW6" s="299"/>
      <c r="GYX6" s="299"/>
      <c r="GYY6" s="299"/>
      <c r="GYZ6" s="299"/>
      <c r="GZA6" s="299"/>
      <c r="GZB6" s="299"/>
      <c r="GZC6" s="299"/>
      <c r="GZD6" s="299"/>
      <c r="GZE6" s="299"/>
      <c r="GZF6" s="299"/>
      <c r="GZG6" s="299"/>
      <c r="GZH6" s="299"/>
      <c r="GZI6" s="299"/>
      <c r="GZJ6" s="299"/>
      <c r="GZK6" s="299"/>
      <c r="GZL6" s="299"/>
      <c r="GZM6" s="299"/>
      <c r="GZN6" s="299"/>
      <c r="GZO6" s="299"/>
      <c r="GZP6" s="299"/>
      <c r="GZQ6" s="299"/>
      <c r="GZR6" s="299"/>
      <c r="GZS6" s="299"/>
      <c r="GZT6" s="299"/>
      <c r="GZU6" s="299"/>
      <c r="GZV6" s="299"/>
      <c r="GZW6" s="299"/>
      <c r="GZX6" s="299"/>
      <c r="GZY6" s="299"/>
      <c r="GZZ6" s="299"/>
      <c r="HAA6" s="299"/>
      <c r="HAB6" s="299"/>
      <c r="HAC6" s="299"/>
      <c r="HAD6" s="299"/>
      <c r="HAE6" s="299"/>
      <c r="HAF6" s="299"/>
      <c r="HAG6" s="299"/>
      <c r="HAH6" s="299"/>
      <c r="HAI6" s="299"/>
      <c r="HAJ6" s="299"/>
      <c r="HAK6" s="299"/>
      <c r="HAL6" s="299"/>
      <c r="HAM6" s="299"/>
      <c r="HAN6" s="299"/>
      <c r="HAO6" s="299"/>
      <c r="HAP6" s="299"/>
      <c r="HAQ6" s="299"/>
      <c r="HAR6" s="299"/>
      <c r="HAS6" s="299"/>
      <c r="HAT6" s="299"/>
      <c r="HAU6" s="299"/>
      <c r="HAV6" s="299"/>
      <c r="HAW6" s="299"/>
      <c r="HAX6" s="299"/>
      <c r="HAY6" s="299"/>
      <c r="HAZ6" s="299"/>
      <c r="HBA6" s="299"/>
      <c r="HBB6" s="299"/>
      <c r="HBC6" s="299"/>
      <c r="HBD6" s="299"/>
      <c r="HBE6" s="299"/>
      <c r="HBF6" s="299"/>
      <c r="HBG6" s="299"/>
      <c r="HBH6" s="299"/>
      <c r="HBI6" s="299"/>
      <c r="HBJ6" s="299"/>
      <c r="HBK6" s="299"/>
      <c r="HBL6" s="299"/>
      <c r="HBM6" s="299"/>
      <c r="HBN6" s="299"/>
      <c r="HBO6" s="299"/>
      <c r="HBP6" s="299"/>
      <c r="HBQ6" s="299"/>
      <c r="HBR6" s="299"/>
      <c r="HBS6" s="299"/>
      <c r="HBT6" s="299"/>
      <c r="HBU6" s="299"/>
      <c r="HBV6" s="299"/>
      <c r="HBW6" s="299"/>
      <c r="HBX6" s="299"/>
      <c r="HBY6" s="299"/>
      <c r="HBZ6" s="299"/>
      <c r="HCA6" s="299"/>
      <c r="HCB6" s="299"/>
      <c r="HCC6" s="299"/>
      <c r="HCD6" s="299"/>
      <c r="HCE6" s="299"/>
      <c r="HCF6" s="299"/>
      <c r="HCG6" s="299"/>
      <c r="HCH6" s="299"/>
      <c r="HCI6" s="299"/>
      <c r="HCJ6" s="299"/>
      <c r="HCK6" s="299"/>
      <c r="HCL6" s="299"/>
      <c r="HCM6" s="299"/>
      <c r="HCN6" s="299"/>
      <c r="HCO6" s="299"/>
      <c r="HCP6" s="299"/>
      <c r="HCQ6" s="299"/>
      <c r="HCR6" s="299"/>
      <c r="HCS6" s="299"/>
      <c r="HCT6" s="299"/>
      <c r="HCU6" s="299"/>
      <c r="HCV6" s="299"/>
      <c r="HCW6" s="299"/>
      <c r="HCX6" s="299"/>
      <c r="HCY6" s="299"/>
      <c r="HCZ6" s="299"/>
      <c r="HDA6" s="299"/>
      <c r="HDB6" s="299"/>
      <c r="HDC6" s="299"/>
      <c r="HDD6" s="299"/>
      <c r="HDE6" s="299"/>
      <c r="HDF6" s="299"/>
      <c r="HDG6" s="299"/>
      <c r="HDH6" s="299"/>
      <c r="HDI6" s="299"/>
      <c r="HDJ6" s="299"/>
      <c r="HDK6" s="299"/>
      <c r="HDL6" s="299"/>
      <c r="HDM6" s="299"/>
      <c r="HDN6" s="299"/>
      <c r="HDO6" s="299"/>
      <c r="HDP6" s="299"/>
      <c r="HDQ6" s="299"/>
      <c r="HDR6" s="299"/>
      <c r="HDS6" s="299"/>
      <c r="HDT6" s="299"/>
      <c r="HDU6" s="299"/>
      <c r="HDV6" s="299"/>
      <c r="HDW6" s="299"/>
      <c r="HDX6" s="299"/>
      <c r="HDY6" s="299"/>
      <c r="HDZ6" s="299"/>
      <c r="HEA6" s="299"/>
      <c r="HEB6" s="299"/>
      <c r="HEC6" s="299"/>
      <c r="HED6" s="299"/>
      <c r="HEE6" s="299"/>
      <c r="HEF6" s="299"/>
      <c r="HEG6" s="299"/>
      <c r="HEH6" s="299"/>
      <c r="HEI6" s="299"/>
      <c r="HEJ6" s="299"/>
      <c r="HEK6" s="299"/>
      <c r="HEL6" s="299"/>
      <c r="HEM6" s="299"/>
      <c r="HEN6" s="299"/>
      <c r="HEO6" s="299"/>
      <c r="HEP6" s="299"/>
      <c r="HEQ6" s="299"/>
      <c r="HER6" s="299"/>
      <c r="HES6" s="299"/>
      <c r="HET6" s="299"/>
      <c r="HEU6" s="299"/>
      <c r="HEV6" s="299"/>
      <c r="HEW6" s="299"/>
      <c r="HEX6" s="299"/>
      <c r="HEY6" s="299"/>
      <c r="HEZ6" s="299"/>
      <c r="HFA6" s="299"/>
      <c r="HFB6" s="299"/>
      <c r="HFC6" s="299"/>
      <c r="HFD6" s="299"/>
      <c r="HFE6" s="299"/>
      <c r="HFF6" s="299"/>
      <c r="HFG6" s="299"/>
      <c r="HFH6" s="299"/>
      <c r="HFI6" s="299"/>
      <c r="HFJ6" s="299"/>
      <c r="HFK6" s="299"/>
      <c r="HFL6" s="299"/>
      <c r="HFM6" s="299"/>
      <c r="HFN6" s="299"/>
      <c r="HFO6" s="299"/>
      <c r="HFP6" s="299"/>
      <c r="HFQ6" s="299"/>
      <c r="HFR6" s="299"/>
      <c r="HFS6" s="299"/>
      <c r="HFT6" s="299"/>
      <c r="HFU6" s="299"/>
      <c r="HFV6" s="299"/>
      <c r="HFW6" s="299"/>
      <c r="HFX6" s="299"/>
      <c r="HFY6" s="299"/>
      <c r="HFZ6" s="299"/>
      <c r="HGA6" s="299"/>
      <c r="HGB6" s="299"/>
      <c r="HGC6" s="299"/>
      <c r="HGD6" s="299"/>
      <c r="HGE6" s="299"/>
      <c r="HGF6" s="299"/>
      <c r="HGG6" s="299"/>
      <c r="HGH6" s="299"/>
      <c r="HGI6" s="299"/>
      <c r="HGJ6" s="299"/>
      <c r="HGK6" s="299"/>
      <c r="HGL6" s="299"/>
      <c r="HGM6" s="299"/>
      <c r="HGN6" s="299"/>
      <c r="HGO6" s="299"/>
      <c r="HGP6" s="299"/>
      <c r="HGQ6" s="299"/>
      <c r="HGR6" s="299"/>
      <c r="HGS6" s="299"/>
      <c r="HGT6" s="299"/>
      <c r="HGU6" s="299"/>
      <c r="HGV6" s="299"/>
      <c r="HGW6" s="299"/>
      <c r="HGX6" s="299"/>
      <c r="HGY6" s="299"/>
      <c r="HGZ6" s="299"/>
      <c r="HHA6" s="299"/>
      <c r="HHB6" s="299"/>
      <c r="HHC6" s="299"/>
      <c r="HHD6" s="299"/>
      <c r="HHE6" s="299"/>
      <c r="HHF6" s="299"/>
      <c r="HHG6" s="299"/>
      <c r="HHH6" s="299"/>
      <c r="HHI6" s="299"/>
      <c r="HHJ6" s="299"/>
      <c r="HHK6" s="299"/>
      <c r="HHL6" s="299"/>
      <c r="HHM6" s="299"/>
      <c r="HHN6" s="299"/>
      <c r="HHO6" s="299"/>
      <c r="HHP6" s="299"/>
      <c r="HHQ6" s="299"/>
      <c r="HHR6" s="299"/>
      <c r="HHS6" s="299"/>
      <c r="HHT6" s="299"/>
      <c r="HHU6" s="299"/>
      <c r="HHV6" s="299"/>
      <c r="HHW6" s="299"/>
      <c r="HHX6" s="299"/>
      <c r="HHY6" s="299"/>
      <c r="HHZ6" s="299"/>
      <c r="HIA6" s="299"/>
      <c r="HIB6" s="299"/>
      <c r="HIC6" s="299"/>
      <c r="HID6" s="299"/>
      <c r="HIE6" s="299"/>
      <c r="HIF6" s="299"/>
      <c r="HIG6" s="299"/>
      <c r="HIH6" s="299"/>
      <c r="HII6" s="299"/>
      <c r="HIJ6" s="299"/>
      <c r="HIK6" s="299"/>
      <c r="HIL6" s="299"/>
      <c r="HIM6" s="299"/>
      <c r="HIN6" s="299"/>
      <c r="HIO6" s="299"/>
      <c r="HIP6" s="299"/>
      <c r="HIQ6" s="299"/>
      <c r="HIR6" s="299"/>
      <c r="HIS6" s="299"/>
      <c r="HIT6" s="299"/>
      <c r="HIU6" s="299"/>
      <c r="HIV6" s="299"/>
      <c r="HIW6" s="299"/>
      <c r="HIX6" s="299"/>
      <c r="HIY6" s="299"/>
      <c r="HIZ6" s="299"/>
      <c r="HJA6" s="299"/>
      <c r="HJB6" s="299"/>
      <c r="HJC6" s="299"/>
      <c r="HJD6" s="299"/>
      <c r="HJE6" s="299"/>
      <c r="HJF6" s="299"/>
      <c r="HJG6" s="299"/>
      <c r="HJH6" s="299"/>
      <c r="HJI6" s="299"/>
      <c r="HJJ6" s="299"/>
      <c r="HJK6" s="299"/>
      <c r="HJL6" s="299"/>
      <c r="HJM6" s="299"/>
      <c r="HJN6" s="299"/>
      <c r="HJO6" s="299"/>
      <c r="HJP6" s="299"/>
      <c r="HJQ6" s="299"/>
      <c r="HJR6" s="299"/>
      <c r="HJS6" s="299"/>
      <c r="HJT6" s="299"/>
      <c r="HJU6" s="299"/>
      <c r="HJV6" s="299"/>
      <c r="HJW6" s="299"/>
      <c r="HJX6" s="299"/>
      <c r="HJY6" s="299"/>
      <c r="HJZ6" s="299"/>
      <c r="HKA6" s="299"/>
      <c r="HKB6" s="299"/>
      <c r="HKC6" s="299"/>
      <c r="HKD6" s="299"/>
      <c r="HKE6" s="299"/>
      <c r="HKF6" s="299"/>
      <c r="HKG6" s="299"/>
      <c r="HKH6" s="299"/>
      <c r="HKI6" s="299"/>
      <c r="HKJ6" s="299"/>
      <c r="HKK6" s="299"/>
      <c r="HKL6" s="299"/>
      <c r="HKM6" s="299"/>
      <c r="HKN6" s="299"/>
      <c r="HKO6" s="299"/>
      <c r="HKP6" s="299"/>
      <c r="HKQ6" s="299"/>
      <c r="HKR6" s="299"/>
      <c r="HKS6" s="299"/>
      <c r="HKT6" s="299"/>
      <c r="HKU6" s="299"/>
      <c r="HKV6" s="299"/>
      <c r="HKW6" s="299"/>
      <c r="HKX6" s="299"/>
      <c r="HKY6" s="299"/>
      <c r="HKZ6" s="299"/>
      <c r="HLA6" s="299"/>
      <c r="HLB6" s="299"/>
      <c r="HLC6" s="299"/>
      <c r="HLD6" s="299"/>
      <c r="HLE6" s="299"/>
      <c r="HLF6" s="299"/>
      <c r="HLG6" s="299"/>
      <c r="HLH6" s="299"/>
      <c r="HLI6" s="299"/>
      <c r="HLJ6" s="299"/>
      <c r="HLK6" s="299"/>
      <c r="HLL6" s="299"/>
      <c r="HLM6" s="299"/>
      <c r="HLN6" s="299"/>
      <c r="HLO6" s="299"/>
      <c r="HLP6" s="299"/>
      <c r="HLQ6" s="299"/>
      <c r="HLR6" s="299"/>
      <c r="HLS6" s="299"/>
      <c r="HLT6" s="299"/>
      <c r="HLU6" s="299"/>
      <c r="HLV6" s="299"/>
      <c r="HLW6" s="299"/>
      <c r="HLX6" s="299"/>
      <c r="HLY6" s="299"/>
      <c r="HLZ6" s="299"/>
      <c r="HMA6" s="299"/>
      <c r="HMB6" s="299"/>
      <c r="HMC6" s="299"/>
      <c r="HMD6" s="299"/>
      <c r="HME6" s="299"/>
      <c r="HMF6" s="299"/>
      <c r="HMG6" s="299"/>
      <c r="HMH6" s="299"/>
      <c r="HMI6" s="299"/>
      <c r="HMJ6" s="299"/>
      <c r="HMK6" s="299"/>
      <c r="HML6" s="299"/>
      <c r="HMM6" s="299"/>
      <c r="HMN6" s="299"/>
      <c r="HMO6" s="299"/>
      <c r="HMP6" s="299"/>
      <c r="HMQ6" s="299"/>
      <c r="HMR6" s="299"/>
      <c r="HMS6" s="299"/>
      <c r="HMT6" s="299"/>
      <c r="HMU6" s="299"/>
      <c r="HMV6" s="299"/>
      <c r="HMW6" s="299"/>
      <c r="HMX6" s="299"/>
      <c r="HMY6" s="299"/>
      <c r="HMZ6" s="299"/>
      <c r="HNA6" s="299"/>
      <c r="HNB6" s="299"/>
      <c r="HNC6" s="299"/>
      <c r="HND6" s="299"/>
      <c r="HNE6" s="299"/>
      <c r="HNF6" s="299"/>
      <c r="HNG6" s="299"/>
      <c r="HNH6" s="299"/>
      <c r="HNI6" s="299"/>
      <c r="HNJ6" s="299"/>
      <c r="HNK6" s="299"/>
      <c r="HNL6" s="299"/>
      <c r="HNM6" s="299"/>
      <c r="HNN6" s="299"/>
      <c r="HNO6" s="299"/>
      <c r="HNP6" s="299"/>
      <c r="HNQ6" s="299"/>
      <c r="HNR6" s="299"/>
      <c r="HNS6" s="299"/>
      <c r="HNT6" s="299"/>
      <c r="HNU6" s="299"/>
      <c r="HNV6" s="299"/>
      <c r="HNW6" s="299"/>
      <c r="HNX6" s="299"/>
      <c r="HNY6" s="299"/>
      <c r="HNZ6" s="299"/>
      <c r="HOA6" s="299"/>
      <c r="HOB6" s="299"/>
      <c r="HOC6" s="299"/>
      <c r="HOD6" s="299"/>
      <c r="HOE6" s="299"/>
      <c r="HOF6" s="299"/>
      <c r="HOG6" s="299"/>
      <c r="HOH6" s="299"/>
      <c r="HOI6" s="299"/>
      <c r="HOJ6" s="299"/>
      <c r="HOK6" s="299"/>
      <c r="HOL6" s="299"/>
      <c r="HOM6" s="299"/>
      <c r="HON6" s="299"/>
      <c r="HOO6" s="299"/>
      <c r="HOP6" s="299"/>
      <c r="HOQ6" s="299"/>
      <c r="HOR6" s="299"/>
      <c r="HOS6" s="299"/>
      <c r="HOT6" s="299"/>
      <c r="HOU6" s="299"/>
      <c r="HOV6" s="299"/>
      <c r="HOW6" s="299"/>
      <c r="HOX6" s="299"/>
      <c r="HOY6" s="299"/>
      <c r="HOZ6" s="299"/>
      <c r="HPA6" s="299"/>
      <c r="HPB6" s="299"/>
      <c r="HPC6" s="299"/>
      <c r="HPD6" s="299"/>
      <c r="HPE6" s="299"/>
      <c r="HPF6" s="299"/>
      <c r="HPG6" s="299"/>
      <c r="HPH6" s="299"/>
      <c r="HPI6" s="299"/>
      <c r="HPJ6" s="299"/>
      <c r="HPK6" s="299"/>
      <c r="HPL6" s="299"/>
      <c r="HPM6" s="299"/>
      <c r="HPN6" s="299"/>
      <c r="HPO6" s="299"/>
      <c r="HPP6" s="299"/>
      <c r="HPQ6" s="299"/>
      <c r="HPR6" s="299"/>
      <c r="HPS6" s="299"/>
      <c r="HPT6" s="299"/>
      <c r="HPU6" s="299"/>
      <c r="HPV6" s="299"/>
      <c r="HPW6" s="299"/>
      <c r="HPX6" s="299"/>
      <c r="HPY6" s="299"/>
      <c r="HPZ6" s="299"/>
      <c r="HQA6" s="299"/>
      <c r="HQB6" s="299"/>
      <c r="HQC6" s="299"/>
      <c r="HQD6" s="299"/>
      <c r="HQE6" s="299"/>
      <c r="HQF6" s="299"/>
      <c r="HQG6" s="299"/>
      <c r="HQH6" s="299"/>
      <c r="HQI6" s="299"/>
      <c r="HQJ6" s="299"/>
      <c r="HQK6" s="299"/>
      <c r="HQL6" s="299"/>
      <c r="HQM6" s="299"/>
      <c r="HQN6" s="299"/>
      <c r="HQO6" s="299"/>
      <c r="HQP6" s="299"/>
      <c r="HQQ6" s="299"/>
      <c r="HQR6" s="299"/>
      <c r="HQS6" s="299"/>
      <c r="HQT6" s="299"/>
      <c r="HQU6" s="299"/>
      <c r="HQV6" s="299"/>
      <c r="HQW6" s="299"/>
      <c r="HQX6" s="299"/>
      <c r="HQY6" s="299"/>
      <c r="HQZ6" s="299"/>
      <c r="HRA6" s="299"/>
      <c r="HRB6" s="299"/>
      <c r="HRC6" s="299"/>
      <c r="HRD6" s="299"/>
      <c r="HRE6" s="299"/>
      <c r="HRF6" s="299"/>
      <c r="HRG6" s="299"/>
      <c r="HRH6" s="299"/>
      <c r="HRI6" s="299"/>
      <c r="HRJ6" s="299"/>
      <c r="HRK6" s="299"/>
      <c r="HRL6" s="299"/>
      <c r="HRM6" s="299"/>
      <c r="HRN6" s="299"/>
      <c r="HRO6" s="299"/>
      <c r="HRP6" s="299"/>
      <c r="HRQ6" s="299"/>
      <c r="HRR6" s="299"/>
      <c r="HRS6" s="299"/>
      <c r="HRT6" s="299"/>
      <c r="HRU6" s="299"/>
      <c r="HRV6" s="299"/>
      <c r="HRW6" s="299"/>
      <c r="HRX6" s="299"/>
      <c r="HRY6" s="299"/>
      <c r="HRZ6" s="299"/>
      <c r="HSA6" s="299"/>
      <c r="HSB6" s="299"/>
      <c r="HSC6" s="299"/>
      <c r="HSD6" s="299"/>
      <c r="HSE6" s="299"/>
      <c r="HSF6" s="299"/>
      <c r="HSG6" s="299"/>
      <c r="HSH6" s="299"/>
      <c r="HSI6" s="299"/>
      <c r="HSJ6" s="299"/>
      <c r="HSK6" s="299"/>
      <c r="HSL6" s="299"/>
      <c r="HSM6" s="299"/>
      <c r="HSN6" s="299"/>
      <c r="HSO6" s="299"/>
      <c r="HSP6" s="299"/>
      <c r="HSQ6" s="299"/>
      <c r="HSR6" s="299"/>
      <c r="HSS6" s="299"/>
      <c r="HST6" s="299"/>
      <c r="HSU6" s="299"/>
      <c r="HSV6" s="299"/>
      <c r="HSW6" s="299"/>
      <c r="HSX6" s="299"/>
      <c r="HSY6" s="299"/>
      <c r="HSZ6" s="299"/>
      <c r="HTA6" s="299"/>
      <c r="HTB6" s="299"/>
      <c r="HTC6" s="299"/>
      <c r="HTD6" s="299"/>
      <c r="HTE6" s="299"/>
      <c r="HTF6" s="299"/>
      <c r="HTG6" s="299"/>
      <c r="HTH6" s="299"/>
      <c r="HTI6" s="299"/>
      <c r="HTJ6" s="299"/>
      <c r="HTK6" s="299"/>
      <c r="HTL6" s="299"/>
      <c r="HTM6" s="299"/>
      <c r="HTN6" s="299"/>
      <c r="HTO6" s="299"/>
      <c r="HTP6" s="299"/>
      <c r="HTQ6" s="299"/>
      <c r="HTR6" s="299"/>
      <c r="HTS6" s="299"/>
      <c r="HTT6" s="299"/>
      <c r="HTU6" s="299"/>
      <c r="HTV6" s="299"/>
      <c r="HTW6" s="299"/>
      <c r="HTX6" s="299"/>
      <c r="HTY6" s="299"/>
      <c r="HTZ6" s="299"/>
      <c r="HUA6" s="299"/>
      <c r="HUB6" s="299"/>
      <c r="HUC6" s="299"/>
      <c r="HUD6" s="299"/>
      <c r="HUE6" s="299"/>
      <c r="HUF6" s="299"/>
      <c r="HUG6" s="299"/>
      <c r="HUH6" s="299"/>
      <c r="HUI6" s="299"/>
      <c r="HUJ6" s="299"/>
      <c r="HUK6" s="299"/>
      <c r="HUL6" s="299"/>
      <c r="HUM6" s="299"/>
      <c r="HUN6" s="299"/>
      <c r="HUO6" s="299"/>
      <c r="HUP6" s="299"/>
      <c r="HUQ6" s="299"/>
      <c r="HUR6" s="299"/>
      <c r="HUS6" s="299"/>
      <c r="HUT6" s="299"/>
      <c r="HUU6" s="299"/>
      <c r="HUV6" s="299"/>
      <c r="HUW6" s="299"/>
      <c r="HUX6" s="299"/>
      <c r="HUY6" s="299"/>
      <c r="HUZ6" s="299"/>
      <c r="HVA6" s="299"/>
      <c r="HVB6" s="299"/>
      <c r="HVC6" s="299"/>
      <c r="HVD6" s="299"/>
      <c r="HVE6" s="299"/>
      <c r="HVF6" s="299"/>
      <c r="HVG6" s="299"/>
      <c r="HVH6" s="299"/>
      <c r="HVI6" s="299"/>
      <c r="HVJ6" s="299"/>
      <c r="HVK6" s="299"/>
      <c r="HVL6" s="299"/>
      <c r="HVM6" s="299"/>
      <c r="HVN6" s="299"/>
      <c r="HVO6" s="299"/>
      <c r="HVP6" s="299"/>
      <c r="HVQ6" s="299"/>
      <c r="HVR6" s="299"/>
      <c r="HVS6" s="299"/>
      <c r="HVT6" s="299"/>
      <c r="HVU6" s="299"/>
      <c r="HVV6" s="299"/>
      <c r="HVW6" s="299"/>
      <c r="HVX6" s="299"/>
      <c r="HVY6" s="299"/>
      <c r="HVZ6" s="299"/>
      <c r="HWA6" s="299"/>
      <c r="HWB6" s="299"/>
      <c r="HWC6" s="299"/>
      <c r="HWD6" s="299"/>
      <c r="HWE6" s="299"/>
      <c r="HWF6" s="299"/>
      <c r="HWG6" s="299"/>
      <c r="HWH6" s="299"/>
      <c r="HWI6" s="299"/>
      <c r="HWJ6" s="299"/>
      <c r="HWK6" s="299"/>
      <c r="HWL6" s="299"/>
      <c r="HWM6" s="299"/>
      <c r="HWN6" s="299"/>
      <c r="HWO6" s="299"/>
      <c r="HWP6" s="299"/>
      <c r="HWQ6" s="299"/>
      <c r="HWR6" s="299"/>
      <c r="HWS6" s="299"/>
      <c r="HWT6" s="299"/>
      <c r="HWU6" s="299"/>
      <c r="HWV6" s="299"/>
      <c r="HWW6" s="299"/>
      <c r="HWX6" s="299"/>
      <c r="HWY6" s="299"/>
      <c r="HWZ6" s="299"/>
      <c r="HXA6" s="299"/>
      <c r="HXB6" s="299"/>
      <c r="HXC6" s="299"/>
      <c r="HXD6" s="299"/>
      <c r="HXE6" s="299"/>
      <c r="HXF6" s="299"/>
      <c r="HXG6" s="299"/>
      <c r="HXH6" s="299"/>
      <c r="HXI6" s="299"/>
      <c r="HXJ6" s="299"/>
      <c r="HXK6" s="299"/>
      <c r="HXL6" s="299"/>
      <c r="HXM6" s="299"/>
      <c r="HXN6" s="299"/>
      <c r="HXO6" s="299"/>
      <c r="HXP6" s="299"/>
      <c r="HXQ6" s="299"/>
      <c r="HXR6" s="299"/>
      <c r="HXS6" s="299"/>
      <c r="HXT6" s="299"/>
      <c r="HXU6" s="299"/>
      <c r="HXV6" s="299"/>
      <c r="HXW6" s="299"/>
      <c r="HXX6" s="299"/>
      <c r="HXY6" s="299"/>
      <c r="HXZ6" s="299"/>
      <c r="HYA6" s="299"/>
      <c r="HYB6" s="299"/>
      <c r="HYC6" s="299"/>
      <c r="HYD6" s="299"/>
      <c r="HYE6" s="299"/>
      <c r="HYF6" s="299"/>
      <c r="HYG6" s="299"/>
      <c r="HYH6" s="299"/>
      <c r="HYI6" s="299"/>
      <c r="HYJ6" s="299"/>
      <c r="HYK6" s="299"/>
      <c r="HYL6" s="299"/>
      <c r="HYM6" s="299"/>
      <c r="HYN6" s="299"/>
      <c r="HYO6" s="299"/>
      <c r="HYP6" s="299"/>
      <c r="HYQ6" s="299"/>
      <c r="HYR6" s="299"/>
      <c r="HYS6" s="299"/>
      <c r="HYT6" s="299"/>
      <c r="HYU6" s="299"/>
      <c r="HYV6" s="299"/>
      <c r="HYW6" s="299"/>
      <c r="HYX6" s="299"/>
      <c r="HYY6" s="299"/>
      <c r="HYZ6" s="299"/>
      <c r="HZA6" s="299"/>
      <c r="HZB6" s="299"/>
      <c r="HZC6" s="299"/>
      <c r="HZD6" s="299"/>
      <c r="HZE6" s="299"/>
      <c r="HZF6" s="299"/>
      <c r="HZG6" s="299"/>
      <c r="HZH6" s="299"/>
      <c r="HZI6" s="299"/>
      <c r="HZJ6" s="299"/>
      <c r="HZK6" s="299"/>
      <c r="HZL6" s="299"/>
      <c r="HZM6" s="299"/>
      <c r="HZN6" s="299"/>
      <c r="HZO6" s="299"/>
      <c r="HZP6" s="299"/>
      <c r="HZQ6" s="299"/>
      <c r="HZR6" s="299"/>
      <c r="HZS6" s="299"/>
      <c r="HZT6" s="299"/>
      <c r="HZU6" s="299"/>
      <c r="HZV6" s="299"/>
      <c r="HZW6" s="299"/>
      <c r="HZX6" s="299"/>
      <c r="HZY6" s="299"/>
      <c r="HZZ6" s="299"/>
      <c r="IAA6" s="299"/>
      <c r="IAB6" s="299"/>
      <c r="IAC6" s="299"/>
      <c r="IAD6" s="299"/>
      <c r="IAE6" s="299"/>
      <c r="IAF6" s="299"/>
      <c r="IAG6" s="299"/>
      <c r="IAH6" s="299"/>
      <c r="IAI6" s="299"/>
      <c r="IAJ6" s="299"/>
      <c r="IAK6" s="299"/>
      <c r="IAL6" s="299"/>
      <c r="IAM6" s="299"/>
      <c r="IAN6" s="299"/>
      <c r="IAO6" s="299"/>
      <c r="IAP6" s="299"/>
      <c r="IAQ6" s="299"/>
      <c r="IAR6" s="299"/>
      <c r="IAS6" s="299"/>
      <c r="IAT6" s="299"/>
      <c r="IAU6" s="299"/>
      <c r="IAV6" s="299"/>
      <c r="IAW6" s="299"/>
      <c r="IAX6" s="299"/>
      <c r="IAY6" s="299"/>
      <c r="IAZ6" s="299"/>
      <c r="IBA6" s="299"/>
      <c r="IBB6" s="299"/>
      <c r="IBC6" s="299"/>
      <c r="IBD6" s="299"/>
      <c r="IBE6" s="299"/>
      <c r="IBF6" s="299"/>
      <c r="IBG6" s="299"/>
      <c r="IBH6" s="299"/>
      <c r="IBI6" s="299"/>
      <c r="IBJ6" s="299"/>
      <c r="IBK6" s="299"/>
      <c r="IBL6" s="299"/>
      <c r="IBM6" s="299"/>
      <c r="IBN6" s="299"/>
      <c r="IBO6" s="299"/>
      <c r="IBP6" s="299"/>
      <c r="IBQ6" s="299"/>
      <c r="IBR6" s="299"/>
      <c r="IBS6" s="299"/>
      <c r="IBT6" s="299"/>
      <c r="IBU6" s="299"/>
      <c r="IBV6" s="299"/>
      <c r="IBW6" s="299"/>
      <c r="IBX6" s="299"/>
      <c r="IBY6" s="299"/>
      <c r="IBZ6" s="299"/>
      <c r="ICA6" s="299"/>
      <c r="ICB6" s="299"/>
      <c r="ICC6" s="299"/>
      <c r="ICD6" s="299"/>
      <c r="ICE6" s="299"/>
      <c r="ICF6" s="299"/>
      <c r="ICG6" s="299"/>
      <c r="ICH6" s="299"/>
      <c r="ICI6" s="299"/>
      <c r="ICJ6" s="299"/>
      <c r="ICK6" s="299"/>
      <c r="ICL6" s="299"/>
      <c r="ICM6" s="299"/>
      <c r="ICN6" s="299"/>
      <c r="ICO6" s="299"/>
      <c r="ICP6" s="299"/>
      <c r="ICQ6" s="299"/>
      <c r="ICR6" s="299"/>
      <c r="ICS6" s="299"/>
      <c r="ICT6" s="299"/>
      <c r="ICU6" s="299"/>
      <c r="ICV6" s="299"/>
      <c r="ICW6" s="299"/>
      <c r="ICX6" s="299"/>
      <c r="ICY6" s="299"/>
      <c r="ICZ6" s="299"/>
      <c r="IDA6" s="299"/>
      <c r="IDB6" s="299"/>
      <c r="IDC6" s="299"/>
      <c r="IDD6" s="299"/>
      <c r="IDE6" s="299"/>
      <c r="IDF6" s="299"/>
      <c r="IDG6" s="299"/>
      <c r="IDH6" s="299"/>
      <c r="IDI6" s="299"/>
      <c r="IDJ6" s="299"/>
      <c r="IDK6" s="299"/>
      <c r="IDL6" s="299"/>
      <c r="IDM6" s="299"/>
      <c r="IDN6" s="299"/>
      <c r="IDO6" s="299"/>
      <c r="IDP6" s="299"/>
      <c r="IDQ6" s="299"/>
      <c r="IDR6" s="299"/>
      <c r="IDS6" s="299"/>
      <c r="IDT6" s="299"/>
      <c r="IDU6" s="299"/>
      <c r="IDV6" s="299"/>
      <c r="IDW6" s="299"/>
      <c r="IDX6" s="299"/>
      <c r="IDY6" s="299"/>
      <c r="IDZ6" s="299"/>
      <c r="IEA6" s="299"/>
      <c r="IEB6" s="299"/>
      <c r="IEC6" s="299"/>
      <c r="IED6" s="299"/>
      <c r="IEE6" s="299"/>
      <c r="IEF6" s="299"/>
      <c r="IEG6" s="299"/>
      <c r="IEH6" s="299"/>
      <c r="IEI6" s="299"/>
      <c r="IEJ6" s="299"/>
      <c r="IEK6" s="299"/>
      <c r="IEL6" s="299"/>
      <c r="IEM6" s="299"/>
      <c r="IEN6" s="299"/>
      <c r="IEO6" s="299"/>
      <c r="IEP6" s="299"/>
      <c r="IEQ6" s="299"/>
      <c r="IER6" s="299"/>
      <c r="IES6" s="299"/>
      <c r="IET6" s="299"/>
      <c r="IEU6" s="299"/>
      <c r="IEV6" s="299"/>
      <c r="IEW6" s="299"/>
      <c r="IEX6" s="299"/>
      <c r="IEY6" s="299"/>
      <c r="IEZ6" s="299"/>
      <c r="IFA6" s="299"/>
      <c r="IFB6" s="299"/>
      <c r="IFC6" s="299"/>
      <c r="IFD6" s="299"/>
      <c r="IFE6" s="299"/>
      <c r="IFF6" s="299"/>
      <c r="IFG6" s="299"/>
      <c r="IFH6" s="299"/>
      <c r="IFI6" s="299"/>
      <c r="IFJ6" s="299"/>
      <c r="IFK6" s="299"/>
      <c r="IFL6" s="299"/>
      <c r="IFM6" s="299"/>
      <c r="IFN6" s="299"/>
      <c r="IFO6" s="299"/>
      <c r="IFP6" s="299"/>
      <c r="IFQ6" s="299"/>
      <c r="IFR6" s="299"/>
      <c r="IFS6" s="299"/>
      <c r="IFT6" s="299"/>
      <c r="IFU6" s="299"/>
      <c r="IFV6" s="299"/>
      <c r="IFW6" s="299"/>
      <c r="IFX6" s="299"/>
      <c r="IFY6" s="299"/>
      <c r="IFZ6" s="299"/>
      <c r="IGA6" s="299"/>
      <c r="IGB6" s="299"/>
      <c r="IGC6" s="299"/>
      <c r="IGD6" s="299"/>
      <c r="IGE6" s="299"/>
      <c r="IGF6" s="299"/>
      <c r="IGG6" s="299"/>
      <c r="IGH6" s="299"/>
      <c r="IGI6" s="299"/>
      <c r="IGJ6" s="299"/>
      <c r="IGK6" s="299"/>
      <c r="IGL6" s="299"/>
      <c r="IGM6" s="299"/>
      <c r="IGN6" s="299"/>
      <c r="IGO6" s="299"/>
      <c r="IGP6" s="299"/>
      <c r="IGQ6" s="299"/>
      <c r="IGR6" s="299"/>
      <c r="IGS6" s="299"/>
      <c r="IGT6" s="299"/>
      <c r="IGU6" s="299"/>
      <c r="IGV6" s="299"/>
      <c r="IGW6" s="299"/>
      <c r="IGX6" s="299"/>
      <c r="IGY6" s="299"/>
      <c r="IGZ6" s="299"/>
      <c r="IHA6" s="299"/>
      <c r="IHB6" s="299"/>
      <c r="IHC6" s="299"/>
      <c r="IHD6" s="299"/>
      <c r="IHE6" s="299"/>
      <c r="IHF6" s="299"/>
      <c r="IHG6" s="299"/>
      <c r="IHH6" s="299"/>
      <c r="IHI6" s="299"/>
      <c r="IHJ6" s="299"/>
      <c r="IHK6" s="299"/>
      <c r="IHL6" s="299"/>
      <c r="IHM6" s="299"/>
      <c r="IHN6" s="299"/>
      <c r="IHO6" s="299"/>
      <c r="IHP6" s="299"/>
      <c r="IHQ6" s="299"/>
      <c r="IHR6" s="299"/>
      <c r="IHS6" s="299"/>
      <c r="IHT6" s="299"/>
      <c r="IHU6" s="299"/>
      <c r="IHV6" s="299"/>
      <c r="IHW6" s="299"/>
      <c r="IHX6" s="299"/>
      <c r="IHY6" s="299"/>
      <c r="IHZ6" s="299"/>
      <c r="IIA6" s="299"/>
      <c r="IIB6" s="299"/>
      <c r="IIC6" s="299"/>
      <c r="IID6" s="299"/>
      <c r="IIE6" s="299"/>
      <c r="IIF6" s="299"/>
      <c r="IIG6" s="299"/>
      <c r="IIH6" s="299"/>
      <c r="III6" s="299"/>
      <c r="IIJ6" s="299"/>
      <c r="IIK6" s="299"/>
      <c r="IIL6" s="299"/>
      <c r="IIM6" s="299"/>
      <c r="IIN6" s="299"/>
      <c r="IIO6" s="299"/>
      <c r="IIP6" s="299"/>
      <c r="IIQ6" s="299"/>
      <c r="IIR6" s="299"/>
      <c r="IIS6" s="299"/>
      <c r="IIT6" s="299"/>
      <c r="IIU6" s="299"/>
      <c r="IIV6" s="299"/>
      <c r="IIW6" s="299"/>
      <c r="IIX6" s="299"/>
      <c r="IIY6" s="299"/>
      <c r="IIZ6" s="299"/>
      <c r="IJA6" s="299"/>
      <c r="IJB6" s="299"/>
      <c r="IJC6" s="299"/>
      <c r="IJD6" s="299"/>
      <c r="IJE6" s="299"/>
      <c r="IJF6" s="299"/>
      <c r="IJG6" s="299"/>
      <c r="IJH6" s="299"/>
      <c r="IJI6" s="299"/>
      <c r="IJJ6" s="299"/>
      <c r="IJK6" s="299"/>
      <c r="IJL6" s="299"/>
      <c r="IJM6" s="299"/>
      <c r="IJN6" s="299"/>
      <c r="IJO6" s="299"/>
      <c r="IJP6" s="299"/>
      <c r="IJQ6" s="299"/>
      <c r="IJR6" s="299"/>
      <c r="IJS6" s="299"/>
      <c r="IJT6" s="299"/>
      <c r="IJU6" s="299"/>
      <c r="IJV6" s="299"/>
      <c r="IJW6" s="299"/>
      <c r="IJX6" s="299"/>
      <c r="IJY6" s="299"/>
      <c r="IJZ6" s="299"/>
      <c r="IKA6" s="299"/>
      <c r="IKB6" s="299"/>
      <c r="IKC6" s="299"/>
      <c r="IKD6" s="299"/>
      <c r="IKE6" s="299"/>
      <c r="IKF6" s="299"/>
      <c r="IKG6" s="299"/>
      <c r="IKH6" s="299"/>
      <c r="IKI6" s="299"/>
      <c r="IKJ6" s="299"/>
      <c r="IKK6" s="299"/>
      <c r="IKL6" s="299"/>
      <c r="IKM6" s="299"/>
      <c r="IKN6" s="299"/>
      <c r="IKO6" s="299"/>
      <c r="IKP6" s="299"/>
      <c r="IKQ6" s="299"/>
      <c r="IKR6" s="299"/>
      <c r="IKS6" s="299"/>
      <c r="IKT6" s="299"/>
      <c r="IKU6" s="299"/>
      <c r="IKV6" s="299"/>
      <c r="IKW6" s="299"/>
      <c r="IKX6" s="299"/>
      <c r="IKY6" s="299"/>
      <c r="IKZ6" s="299"/>
      <c r="ILA6" s="299"/>
      <c r="ILB6" s="299"/>
      <c r="ILC6" s="299"/>
      <c r="ILD6" s="299"/>
      <c r="ILE6" s="299"/>
      <c r="ILF6" s="299"/>
      <c r="ILG6" s="299"/>
      <c r="ILH6" s="299"/>
      <c r="ILI6" s="299"/>
      <c r="ILJ6" s="299"/>
      <c r="ILK6" s="299"/>
      <c r="ILL6" s="299"/>
      <c r="ILM6" s="299"/>
      <c r="ILN6" s="299"/>
      <c r="ILO6" s="299"/>
      <c r="ILP6" s="299"/>
      <c r="ILQ6" s="299"/>
      <c r="ILR6" s="299"/>
      <c r="ILS6" s="299"/>
      <c r="ILT6" s="299"/>
      <c r="ILU6" s="299"/>
      <c r="ILV6" s="299"/>
      <c r="ILW6" s="299"/>
      <c r="ILX6" s="299"/>
      <c r="ILY6" s="299"/>
      <c r="ILZ6" s="299"/>
      <c r="IMA6" s="299"/>
      <c r="IMB6" s="299"/>
      <c r="IMC6" s="299"/>
      <c r="IMD6" s="299"/>
      <c r="IME6" s="299"/>
      <c r="IMF6" s="299"/>
      <c r="IMG6" s="299"/>
      <c r="IMH6" s="299"/>
      <c r="IMI6" s="299"/>
      <c r="IMJ6" s="299"/>
      <c r="IMK6" s="299"/>
      <c r="IML6" s="299"/>
      <c r="IMM6" s="299"/>
      <c r="IMN6" s="299"/>
      <c r="IMO6" s="299"/>
      <c r="IMP6" s="299"/>
      <c r="IMQ6" s="299"/>
      <c r="IMR6" s="299"/>
      <c r="IMS6" s="299"/>
      <c r="IMT6" s="299"/>
      <c r="IMU6" s="299"/>
      <c r="IMV6" s="299"/>
      <c r="IMW6" s="299"/>
      <c r="IMX6" s="299"/>
      <c r="IMY6" s="299"/>
      <c r="IMZ6" s="299"/>
      <c r="INA6" s="299"/>
      <c r="INB6" s="299"/>
      <c r="INC6" s="299"/>
      <c r="IND6" s="299"/>
      <c r="INE6" s="299"/>
      <c r="INF6" s="299"/>
      <c r="ING6" s="299"/>
      <c r="INH6" s="299"/>
      <c r="INI6" s="299"/>
      <c r="INJ6" s="299"/>
      <c r="INK6" s="299"/>
      <c r="INL6" s="299"/>
      <c r="INM6" s="299"/>
      <c r="INN6" s="299"/>
      <c r="INO6" s="299"/>
      <c r="INP6" s="299"/>
      <c r="INQ6" s="299"/>
      <c r="INR6" s="299"/>
      <c r="INS6" s="299"/>
      <c r="INT6" s="299"/>
      <c r="INU6" s="299"/>
      <c r="INV6" s="299"/>
      <c r="INW6" s="299"/>
      <c r="INX6" s="299"/>
      <c r="INY6" s="299"/>
      <c r="INZ6" s="299"/>
      <c r="IOA6" s="299"/>
      <c r="IOB6" s="299"/>
      <c r="IOC6" s="299"/>
      <c r="IOD6" s="299"/>
      <c r="IOE6" s="299"/>
      <c r="IOF6" s="299"/>
      <c r="IOG6" s="299"/>
      <c r="IOH6" s="299"/>
      <c r="IOI6" s="299"/>
      <c r="IOJ6" s="299"/>
      <c r="IOK6" s="299"/>
      <c r="IOL6" s="299"/>
      <c r="IOM6" s="299"/>
      <c r="ION6" s="299"/>
      <c r="IOO6" s="299"/>
      <c r="IOP6" s="299"/>
      <c r="IOQ6" s="299"/>
      <c r="IOR6" s="299"/>
      <c r="IOS6" s="299"/>
      <c r="IOT6" s="299"/>
      <c r="IOU6" s="299"/>
      <c r="IOV6" s="299"/>
      <c r="IOW6" s="299"/>
      <c r="IOX6" s="299"/>
      <c r="IOY6" s="299"/>
      <c r="IOZ6" s="299"/>
      <c r="IPA6" s="299"/>
      <c r="IPB6" s="299"/>
      <c r="IPC6" s="299"/>
      <c r="IPD6" s="299"/>
      <c r="IPE6" s="299"/>
      <c r="IPF6" s="299"/>
      <c r="IPG6" s="299"/>
      <c r="IPH6" s="299"/>
      <c r="IPI6" s="299"/>
      <c r="IPJ6" s="299"/>
      <c r="IPK6" s="299"/>
      <c r="IPL6" s="299"/>
      <c r="IPM6" s="299"/>
      <c r="IPN6" s="299"/>
      <c r="IPO6" s="299"/>
      <c r="IPP6" s="299"/>
      <c r="IPQ6" s="299"/>
      <c r="IPR6" s="299"/>
      <c r="IPS6" s="299"/>
      <c r="IPT6" s="299"/>
      <c r="IPU6" s="299"/>
      <c r="IPV6" s="299"/>
      <c r="IPW6" s="299"/>
      <c r="IPX6" s="299"/>
      <c r="IPY6" s="299"/>
      <c r="IPZ6" s="299"/>
      <c r="IQA6" s="299"/>
      <c r="IQB6" s="299"/>
      <c r="IQC6" s="299"/>
      <c r="IQD6" s="299"/>
      <c r="IQE6" s="299"/>
      <c r="IQF6" s="299"/>
      <c r="IQG6" s="299"/>
      <c r="IQH6" s="299"/>
      <c r="IQI6" s="299"/>
      <c r="IQJ6" s="299"/>
      <c r="IQK6" s="299"/>
      <c r="IQL6" s="299"/>
      <c r="IQM6" s="299"/>
      <c r="IQN6" s="299"/>
      <c r="IQO6" s="299"/>
      <c r="IQP6" s="299"/>
      <c r="IQQ6" s="299"/>
      <c r="IQR6" s="299"/>
      <c r="IQS6" s="299"/>
      <c r="IQT6" s="299"/>
      <c r="IQU6" s="299"/>
      <c r="IQV6" s="299"/>
      <c r="IQW6" s="299"/>
      <c r="IQX6" s="299"/>
      <c r="IQY6" s="299"/>
      <c r="IQZ6" s="299"/>
      <c r="IRA6" s="299"/>
      <c r="IRB6" s="299"/>
      <c r="IRC6" s="299"/>
      <c r="IRD6" s="299"/>
      <c r="IRE6" s="299"/>
      <c r="IRF6" s="299"/>
      <c r="IRG6" s="299"/>
      <c r="IRH6" s="299"/>
      <c r="IRI6" s="299"/>
      <c r="IRJ6" s="299"/>
      <c r="IRK6" s="299"/>
      <c r="IRL6" s="299"/>
      <c r="IRM6" s="299"/>
      <c r="IRN6" s="299"/>
      <c r="IRO6" s="299"/>
      <c r="IRP6" s="299"/>
      <c r="IRQ6" s="299"/>
      <c r="IRR6" s="299"/>
      <c r="IRS6" s="299"/>
      <c r="IRT6" s="299"/>
      <c r="IRU6" s="299"/>
      <c r="IRV6" s="299"/>
      <c r="IRW6" s="299"/>
      <c r="IRX6" s="299"/>
      <c r="IRY6" s="299"/>
      <c r="IRZ6" s="299"/>
      <c r="ISA6" s="299"/>
      <c r="ISB6" s="299"/>
      <c r="ISC6" s="299"/>
      <c r="ISD6" s="299"/>
      <c r="ISE6" s="299"/>
      <c r="ISF6" s="299"/>
      <c r="ISG6" s="299"/>
      <c r="ISH6" s="299"/>
      <c r="ISI6" s="299"/>
      <c r="ISJ6" s="299"/>
      <c r="ISK6" s="299"/>
      <c r="ISL6" s="299"/>
      <c r="ISM6" s="299"/>
      <c r="ISN6" s="299"/>
      <c r="ISO6" s="299"/>
      <c r="ISP6" s="299"/>
      <c r="ISQ6" s="299"/>
      <c r="ISR6" s="299"/>
      <c r="ISS6" s="299"/>
      <c r="IST6" s="299"/>
      <c r="ISU6" s="299"/>
      <c r="ISV6" s="299"/>
      <c r="ISW6" s="299"/>
      <c r="ISX6" s="299"/>
      <c r="ISY6" s="299"/>
      <c r="ISZ6" s="299"/>
      <c r="ITA6" s="299"/>
      <c r="ITB6" s="299"/>
      <c r="ITC6" s="299"/>
      <c r="ITD6" s="299"/>
      <c r="ITE6" s="299"/>
      <c r="ITF6" s="299"/>
      <c r="ITG6" s="299"/>
      <c r="ITH6" s="299"/>
      <c r="ITI6" s="299"/>
      <c r="ITJ6" s="299"/>
      <c r="ITK6" s="299"/>
      <c r="ITL6" s="299"/>
      <c r="ITM6" s="299"/>
      <c r="ITN6" s="299"/>
      <c r="ITO6" s="299"/>
      <c r="ITP6" s="299"/>
      <c r="ITQ6" s="299"/>
      <c r="ITR6" s="299"/>
      <c r="ITS6" s="299"/>
      <c r="ITT6" s="299"/>
      <c r="ITU6" s="299"/>
      <c r="ITV6" s="299"/>
      <c r="ITW6" s="299"/>
      <c r="ITX6" s="299"/>
      <c r="ITY6" s="299"/>
      <c r="ITZ6" s="299"/>
      <c r="IUA6" s="299"/>
      <c r="IUB6" s="299"/>
      <c r="IUC6" s="299"/>
      <c r="IUD6" s="299"/>
      <c r="IUE6" s="299"/>
      <c r="IUF6" s="299"/>
      <c r="IUG6" s="299"/>
      <c r="IUH6" s="299"/>
      <c r="IUI6" s="299"/>
      <c r="IUJ6" s="299"/>
      <c r="IUK6" s="299"/>
      <c r="IUL6" s="299"/>
      <c r="IUM6" s="299"/>
      <c r="IUN6" s="299"/>
      <c r="IUO6" s="299"/>
      <c r="IUP6" s="299"/>
      <c r="IUQ6" s="299"/>
      <c r="IUR6" s="299"/>
      <c r="IUS6" s="299"/>
      <c r="IUT6" s="299"/>
      <c r="IUU6" s="299"/>
      <c r="IUV6" s="299"/>
      <c r="IUW6" s="299"/>
      <c r="IUX6" s="299"/>
      <c r="IUY6" s="299"/>
      <c r="IUZ6" s="299"/>
      <c r="IVA6" s="299"/>
      <c r="IVB6" s="299"/>
      <c r="IVC6" s="299"/>
      <c r="IVD6" s="299"/>
      <c r="IVE6" s="299"/>
      <c r="IVF6" s="299"/>
      <c r="IVG6" s="299"/>
      <c r="IVH6" s="299"/>
      <c r="IVI6" s="299"/>
      <c r="IVJ6" s="299"/>
      <c r="IVK6" s="299"/>
      <c r="IVL6" s="299"/>
      <c r="IVM6" s="299"/>
      <c r="IVN6" s="299"/>
      <c r="IVO6" s="299"/>
      <c r="IVP6" s="299"/>
      <c r="IVQ6" s="299"/>
      <c r="IVR6" s="299"/>
      <c r="IVS6" s="299"/>
      <c r="IVT6" s="299"/>
      <c r="IVU6" s="299"/>
      <c r="IVV6" s="299"/>
      <c r="IVW6" s="299"/>
      <c r="IVX6" s="299"/>
      <c r="IVY6" s="299"/>
      <c r="IVZ6" s="299"/>
      <c r="IWA6" s="299"/>
      <c r="IWB6" s="299"/>
      <c r="IWC6" s="299"/>
      <c r="IWD6" s="299"/>
      <c r="IWE6" s="299"/>
      <c r="IWF6" s="299"/>
      <c r="IWG6" s="299"/>
      <c r="IWH6" s="299"/>
      <c r="IWI6" s="299"/>
      <c r="IWJ6" s="299"/>
      <c r="IWK6" s="299"/>
      <c r="IWL6" s="299"/>
      <c r="IWM6" s="299"/>
      <c r="IWN6" s="299"/>
      <c r="IWO6" s="299"/>
      <c r="IWP6" s="299"/>
      <c r="IWQ6" s="299"/>
      <c r="IWR6" s="299"/>
      <c r="IWS6" s="299"/>
      <c r="IWT6" s="299"/>
      <c r="IWU6" s="299"/>
      <c r="IWV6" s="299"/>
      <c r="IWW6" s="299"/>
      <c r="IWX6" s="299"/>
      <c r="IWY6" s="299"/>
      <c r="IWZ6" s="299"/>
      <c r="IXA6" s="299"/>
      <c r="IXB6" s="299"/>
      <c r="IXC6" s="299"/>
      <c r="IXD6" s="299"/>
      <c r="IXE6" s="299"/>
      <c r="IXF6" s="299"/>
      <c r="IXG6" s="299"/>
      <c r="IXH6" s="299"/>
      <c r="IXI6" s="299"/>
      <c r="IXJ6" s="299"/>
      <c r="IXK6" s="299"/>
      <c r="IXL6" s="299"/>
      <c r="IXM6" s="299"/>
      <c r="IXN6" s="299"/>
      <c r="IXO6" s="299"/>
      <c r="IXP6" s="299"/>
      <c r="IXQ6" s="299"/>
      <c r="IXR6" s="299"/>
      <c r="IXS6" s="299"/>
      <c r="IXT6" s="299"/>
      <c r="IXU6" s="299"/>
      <c r="IXV6" s="299"/>
      <c r="IXW6" s="299"/>
      <c r="IXX6" s="299"/>
      <c r="IXY6" s="299"/>
      <c r="IXZ6" s="299"/>
      <c r="IYA6" s="299"/>
      <c r="IYB6" s="299"/>
      <c r="IYC6" s="299"/>
      <c r="IYD6" s="299"/>
      <c r="IYE6" s="299"/>
      <c r="IYF6" s="299"/>
      <c r="IYG6" s="299"/>
      <c r="IYH6" s="299"/>
      <c r="IYI6" s="299"/>
      <c r="IYJ6" s="299"/>
      <c r="IYK6" s="299"/>
      <c r="IYL6" s="299"/>
      <c r="IYM6" s="299"/>
      <c r="IYN6" s="299"/>
      <c r="IYO6" s="299"/>
      <c r="IYP6" s="299"/>
      <c r="IYQ6" s="299"/>
      <c r="IYR6" s="299"/>
      <c r="IYS6" s="299"/>
      <c r="IYT6" s="299"/>
      <c r="IYU6" s="299"/>
      <c r="IYV6" s="299"/>
      <c r="IYW6" s="299"/>
      <c r="IYX6" s="299"/>
      <c r="IYY6" s="299"/>
      <c r="IYZ6" s="299"/>
      <c r="IZA6" s="299"/>
      <c r="IZB6" s="299"/>
      <c r="IZC6" s="299"/>
      <c r="IZD6" s="299"/>
      <c r="IZE6" s="299"/>
      <c r="IZF6" s="299"/>
      <c r="IZG6" s="299"/>
      <c r="IZH6" s="299"/>
      <c r="IZI6" s="299"/>
      <c r="IZJ6" s="299"/>
      <c r="IZK6" s="299"/>
      <c r="IZL6" s="299"/>
      <c r="IZM6" s="299"/>
      <c r="IZN6" s="299"/>
      <c r="IZO6" s="299"/>
      <c r="IZP6" s="299"/>
      <c r="IZQ6" s="299"/>
      <c r="IZR6" s="299"/>
      <c r="IZS6" s="299"/>
      <c r="IZT6" s="299"/>
      <c r="IZU6" s="299"/>
      <c r="IZV6" s="299"/>
      <c r="IZW6" s="299"/>
      <c r="IZX6" s="299"/>
      <c r="IZY6" s="299"/>
      <c r="IZZ6" s="299"/>
      <c r="JAA6" s="299"/>
      <c r="JAB6" s="299"/>
      <c r="JAC6" s="299"/>
      <c r="JAD6" s="299"/>
      <c r="JAE6" s="299"/>
      <c r="JAF6" s="299"/>
      <c r="JAG6" s="299"/>
      <c r="JAH6" s="299"/>
      <c r="JAI6" s="299"/>
      <c r="JAJ6" s="299"/>
      <c r="JAK6" s="299"/>
      <c r="JAL6" s="299"/>
      <c r="JAM6" s="299"/>
      <c r="JAN6" s="299"/>
      <c r="JAO6" s="299"/>
      <c r="JAP6" s="299"/>
      <c r="JAQ6" s="299"/>
      <c r="JAR6" s="299"/>
      <c r="JAS6" s="299"/>
      <c r="JAT6" s="299"/>
      <c r="JAU6" s="299"/>
      <c r="JAV6" s="299"/>
      <c r="JAW6" s="299"/>
      <c r="JAX6" s="299"/>
      <c r="JAY6" s="299"/>
      <c r="JAZ6" s="299"/>
      <c r="JBA6" s="299"/>
      <c r="JBB6" s="299"/>
      <c r="JBC6" s="299"/>
      <c r="JBD6" s="299"/>
      <c r="JBE6" s="299"/>
      <c r="JBF6" s="299"/>
      <c r="JBG6" s="299"/>
      <c r="JBH6" s="299"/>
      <c r="JBI6" s="299"/>
      <c r="JBJ6" s="299"/>
      <c r="JBK6" s="299"/>
      <c r="JBL6" s="299"/>
      <c r="JBM6" s="299"/>
      <c r="JBN6" s="299"/>
      <c r="JBO6" s="299"/>
      <c r="JBP6" s="299"/>
      <c r="JBQ6" s="299"/>
      <c r="JBR6" s="299"/>
      <c r="JBS6" s="299"/>
      <c r="JBT6" s="299"/>
      <c r="JBU6" s="299"/>
      <c r="JBV6" s="299"/>
      <c r="JBW6" s="299"/>
      <c r="JBX6" s="299"/>
      <c r="JBY6" s="299"/>
      <c r="JBZ6" s="299"/>
      <c r="JCA6" s="299"/>
      <c r="JCB6" s="299"/>
      <c r="JCC6" s="299"/>
      <c r="JCD6" s="299"/>
      <c r="JCE6" s="299"/>
      <c r="JCF6" s="299"/>
      <c r="JCG6" s="299"/>
      <c r="JCH6" s="299"/>
      <c r="JCI6" s="299"/>
      <c r="JCJ6" s="299"/>
      <c r="JCK6" s="299"/>
      <c r="JCL6" s="299"/>
      <c r="JCM6" s="299"/>
      <c r="JCN6" s="299"/>
      <c r="JCO6" s="299"/>
      <c r="JCP6" s="299"/>
      <c r="JCQ6" s="299"/>
      <c r="JCR6" s="299"/>
      <c r="JCS6" s="299"/>
      <c r="JCT6" s="299"/>
      <c r="JCU6" s="299"/>
      <c r="JCV6" s="299"/>
      <c r="JCW6" s="299"/>
      <c r="JCX6" s="299"/>
      <c r="JCY6" s="299"/>
      <c r="JCZ6" s="299"/>
      <c r="JDA6" s="299"/>
      <c r="JDB6" s="299"/>
      <c r="JDC6" s="299"/>
      <c r="JDD6" s="299"/>
      <c r="JDE6" s="299"/>
      <c r="JDF6" s="299"/>
      <c r="JDG6" s="299"/>
      <c r="JDH6" s="299"/>
      <c r="JDI6" s="299"/>
      <c r="JDJ6" s="299"/>
      <c r="JDK6" s="299"/>
      <c r="JDL6" s="299"/>
      <c r="JDM6" s="299"/>
      <c r="JDN6" s="299"/>
      <c r="JDO6" s="299"/>
      <c r="JDP6" s="299"/>
      <c r="JDQ6" s="299"/>
      <c r="JDR6" s="299"/>
      <c r="JDS6" s="299"/>
      <c r="JDT6" s="299"/>
      <c r="JDU6" s="299"/>
      <c r="JDV6" s="299"/>
      <c r="JDW6" s="299"/>
      <c r="JDX6" s="299"/>
      <c r="JDY6" s="299"/>
      <c r="JDZ6" s="299"/>
      <c r="JEA6" s="299"/>
      <c r="JEB6" s="299"/>
      <c r="JEC6" s="299"/>
      <c r="JED6" s="299"/>
      <c r="JEE6" s="299"/>
      <c r="JEF6" s="299"/>
      <c r="JEG6" s="299"/>
      <c r="JEH6" s="299"/>
      <c r="JEI6" s="299"/>
      <c r="JEJ6" s="299"/>
      <c r="JEK6" s="299"/>
      <c r="JEL6" s="299"/>
      <c r="JEM6" s="299"/>
      <c r="JEN6" s="299"/>
      <c r="JEO6" s="299"/>
      <c r="JEP6" s="299"/>
      <c r="JEQ6" s="299"/>
      <c r="JER6" s="299"/>
      <c r="JES6" s="299"/>
      <c r="JET6" s="299"/>
      <c r="JEU6" s="299"/>
      <c r="JEV6" s="299"/>
      <c r="JEW6" s="299"/>
      <c r="JEX6" s="299"/>
      <c r="JEY6" s="299"/>
      <c r="JEZ6" s="299"/>
      <c r="JFA6" s="299"/>
      <c r="JFB6" s="299"/>
      <c r="JFC6" s="299"/>
      <c r="JFD6" s="299"/>
      <c r="JFE6" s="299"/>
      <c r="JFF6" s="299"/>
      <c r="JFG6" s="299"/>
      <c r="JFH6" s="299"/>
      <c r="JFI6" s="299"/>
      <c r="JFJ6" s="299"/>
      <c r="JFK6" s="299"/>
      <c r="JFL6" s="299"/>
      <c r="JFM6" s="299"/>
      <c r="JFN6" s="299"/>
      <c r="JFO6" s="299"/>
      <c r="JFP6" s="299"/>
      <c r="JFQ6" s="299"/>
      <c r="JFR6" s="299"/>
      <c r="JFS6" s="299"/>
      <c r="JFT6" s="299"/>
      <c r="JFU6" s="299"/>
      <c r="JFV6" s="299"/>
      <c r="JFW6" s="299"/>
      <c r="JFX6" s="299"/>
      <c r="JFY6" s="299"/>
      <c r="JFZ6" s="299"/>
      <c r="JGA6" s="299"/>
      <c r="JGB6" s="299"/>
      <c r="JGC6" s="299"/>
      <c r="JGD6" s="299"/>
      <c r="JGE6" s="299"/>
      <c r="JGF6" s="299"/>
      <c r="JGG6" s="299"/>
      <c r="JGH6" s="299"/>
      <c r="JGI6" s="299"/>
      <c r="JGJ6" s="299"/>
      <c r="JGK6" s="299"/>
      <c r="JGL6" s="299"/>
      <c r="JGM6" s="299"/>
      <c r="JGN6" s="299"/>
      <c r="JGO6" s="299"/>
      <c r="JGP6" s="299"/>
      <c r="JGQ6" s="299"/>
      <c r="JGR6" s="299"/>
      <c r="JGS6" s="299"/>
      <c r="JGT6" s="299"/>
      <c r="JGU6" s="299"/>
      <c r="JGV6" s="299"/>
      <c r="JGW6" s="299"/>
      <c r="JGX6" s="299"/>
      <c r="JGY6" s="299"/>
      <c r="JGZ6" s="299"/>
      <c r="JHA6" s="299"/>
      <c r="JHB6" s="299"/>
      <c r="JHC6" s="299"/>
      <c r="JHD6" s="299"/>
      <c r="JHE6" s="299"/>
      <c r="JHF6" s="299"/>
      <c r="JHG6" s="299"/>
      <c r="JHH6" s="299"/>
      <c r="JHI6" s="299"/>
      <c r="JHJ6" s="299"/>
      <c r="JHK6" s="299"/>
      <c r="JHL6" s="299"/>
      <c r="JHM6" s="299"/>
      <c r="JHN6" s="299"/>
      <c r="JHO6" s="299"/>
      <c r="JHP6" s="299"/>
      <c r="JHQ6" s="299"/>
      <c r="JHR6" s="299"/>
      <c r="JHS6" s="299"/>
      <c r="JHT6" s="299"/>
      <c r="JHU6" s="299"/>
      <c r="JHV6" s="299"/>
      <c r="JHW6" s="299"/>
      <c r="JHX6" s="299"/>
      <c r="JHY6" s="299"/>
      <c r="JHZ6" s="299"/>
      <c r="JIA6" s="299"/>
      <c r="JIB6" s="299"/>
      <c r="JIC6" s="299"/>
      <c r="JID6" s="299"/>
      <c r="JIE6" s="299"/>
      <c r="JIF6" s="299"/>
      <c r="JIG6" s="299"/>
      <c r="JIH6" s="299"/>
      <c r="JII6" s="299"/>
      <c r="JIJ6" s="299"/>
      <c r="JIK6" s="299"/>
      <c r="JIL6" s="299"/>
      <c r="JIM6" s="299"/>
      <c r="JIN6" s="299"/>
      <c r="JIO6" s="299"/>
      <c r="JIP6" s="299"/>
      <c r="JIQ6" s="299"/>
      <c r="JIR6" s="299"/>
      <c r="JIS6" s="299"/>
      <c r="JIT6" s="299"/>
      <c r="JIU6" s="299"/>
      <c r="JIV6" s="299"/>
      <c r="JIW6" s="299"/>
      <c r="JIX6" s="299"/>
      <c r="JIY6" s="299"/>
      <c r="JIZ6" s="299"/>
      <c r="JJA6" s="299"/>
      <c r="JJB6" s="299"/>
      <c r="JJC6" s="299"/>
      <c r="JJD6" s="299"/>
      <c r="JJE6" s="299"/>
      <c r="JJF6" s="299"/>
      <c r="JJG6" s="299"/>
      <c r="JJH6" s="299"/>
      <c r="JJI6" s="299"/>
      <c r="JJJ6" s="299"/>
      <c r="JJK6" s="299"/>
      <c r="JJL6" s="299"/>
      <c r="JJM6" s="299"/>
      <c r="JJN6" s="299"/>
      <c r="JJO6" s="299"/>
      <c r="JJP6" s="299"/>
      <c r="JJQ6" s="299"/>
      <c r="JJR6" s="299"/>
      <c r="JJS6" s="299"/>
      <c r="JJT6" s="299"/>
      <c r="JJU6" s="299"/>
      <c r="JJV6" s="299"/>
      <c r="JJW6" s="299"/>
      <c r="JJX6" s="299"/>
      <c r="JJY6" s="299"/>
      <c r="JJZ6" s="299"/>
      <c r="JKA6" s="299"/>
      <c r="JKB6" s="299"/>
      <c r="JKC6" s="299"/>
      <c r="JKD6" s="299"/>
      <c r="JKE6" s="299"/>
      <c r="JKF6" s="299"/>
      <c r="JKG6" s="299"/>
      <c r="JKH6" s="299"/>
      <c r="JKI6" s="299"/>
      <c r="JKJ6" s="299"/>
      <c r="JKK6" s="299"/>
      <c r="JKL6" s="299"/>
      <c r="JKM6" s="299"/>
      <c r="JKN6" s="299"/>
      <c r="JKO6" s="299"/>
      <c r="JKP6" s="299"/>
      <c r="JKQ6" s="299"/>
      <c r="JKR6" s="299"/>
      <c r="JKS6" s="299"/>
      <c r="JKT6" s="299"/>
      <c r="JKU6" s="299"/>
      <c r="JKV6" s="299"/>
      <c r="JKW6" s="299"/>
      <c r="JKX6" s="299"/>
      <c r="JKY6" s="299"/>
      <c r="JKZ6" s="299"/>
      <c r="JLA6" s="299"/>
      <c r="JLB6" s="299"/>
      <c r="JLC6" s="299"/>
      <c r="JLD6" s="299"/>
      <c r="JLE6" s="299"/>
      <c r="JLF6" s="299"/>
      <c r="JLG6" s="299"/>
      <c r="JLH6" s="299"/>
      <c r="JLI6" s="299"/>
      <c r="JLJ6" s="299"/>
      <c r="JLK6" s="299"/>
      <c r="JLL6" s="299"/>
      <c r="JLM6" s="299"/>
      <c r="JLN6" s="299"/>
      <c r="JLO6" s="299"/>
      <c r="JLP6" s="299"/>
      <c r="JLQ6" s="299"/>
      <c r="JLR6" s="299"/>
      <c r="JLS6" s="299"/>
      <c r="JLT6" s="299"/>
      <c r="JLU6" s="299"/>
      <c r="JLV6" s="299"/>
      <c r="JLW6" s="299"/>
      <c r="JLX6" s="299"/>
      <c r="JLY6" s="299"/>
      <c r="JLZ6" s="299"/>
      <c r="JMA6" s="299"/>
      <c r="JMB6" s="299"/>
      <c r="JMC6" s="299"/>
      <c r="JMD6" s="299"/>
      <c r="JME6" s="299"/>
      <c r="JMF6" s="299"/>
      <c r="JMG6" s="299"/>
      <c r="JMH6" s="299"/>
      <c r="JMI6" s="299"/>
      <c r="JMJ6" s="299"/>
      <c r="JMK6" s="299"/>
      <c r="JML6" s="299"/>
      <c r="JMM6" s="299"/>
      <c r="JMN6" s="299"/>
      <c r="JMO6" s="299"/>
      <c r="JMP6" s="299"/>
      <c r="JMQ6" s="299"/>
      <c r="JMR6" s="299"/>
      <c r="JMS6" s="299"/>
      <c r="JMT6" s="299"/>
      <c r="JMU6" s="299"/>
      <c r="JMV6" s="299"/>
      <c r="JMW6" s="299"/>
      <c r="JMX6" s="299"/>
      <c r="JMY6" s="299"/>
      <c r="JMZ6" s="299"/>
      <c r="JNA6" s="299"/>
      <c r="JNB6" s="299"/>
      <c r="JNC6" s="299"/>
      <c r="JND6" s="299"/>
      <c r="JNE6" s="299"/>
      <c r="JNF6" s="299"/>
      <c r="JNG6" s="299"/>
      <c r="JNH6" s="299"/>
      <c r="JNI6" s="299"/>
      <c r="JNJ6" s="299"/>
      <c r="JNK6" s="299"/>
      <c r="JNL6" s="299"/>
      <c r="JNM6" s="299"/>
      <c r="JNN6" s="299"/>
      <c r="JNO6" s="299"/>
      <c r="JNP6" s="299"/>
      <c r="JNQ6" s="299"/>
      <c r="JNR6" s="299"/>
      <c r="JNS6" s="299"/>
      <c r="JNT6" s="299"/>
      <c r="JNU6" s="299"/>
      <c r="JNV6" s="299"/>
      <c r="JNW6" s="299"/>
      <c r="JNX6" s="299"/>
      <c r="JNY6" s="299"/>
      <c r="JNZ6" s="299"/>
      <c r="JOA6" s="299"/>
      <c r="JOB6" s="299"/>
      <c r="JOC6" s="299"/>
      <c r="JOD6" s="299"/>
      <c r="JOE6" s="299"/>
      <c r="JOF6" s="299"/>
      <c r="JOG6" s="299"/>
      <c r="JOH6" s="299"/>
      <c r="JOI6" s="299"/>
      <c r="JOJ6" s="299"/>
      <c r="JOK6" s="299"/>
      <c r="JOL6" s="299"/>
      <c r="JOM6" s="299"/>
      <c r="JON6" s="299"/>
      <c r="JOO6" s="299"/>
      <c r="JOP6" s="299"/>
      <c r="JOQ6" s="299"/>
      <c r="JOR6" s="299"/>
      <c r="JOS6" s="299"/>
      <c r="JOT6" s="299"/>
      <c r="JOU6" s="299"/>
      <c r="JOV6" s="299"/>
      <c r="JOW6" s="299"/>
      <c r="JOX6" s="299"/>
      <c r="JOY6" s="299"/>
      <c r="JOZ6" s="299"/>
      <c r="JPA6" s="299"/>
      <c r="JPB6" s="299"/>
      <c r="JPC6" s="299"/>
      <c r="JPD6" s="299"/>
      <c r="JPE6" s="299"/>
      <c r="JPF6" s="299"/>
      <c r="JPG6" s="299"/>
      <c r="JPH6" s="299"/>
      <c r="JPI6" s="299"/>
      <c r="JPJ6" s="299"/>
      <c r="JPK6" s="299"/>
      <c r="JPL6" s="299"/>
      <c r="JPM6" s="299"/>
      <c r="JPN6" s="299"/>
      <c r="JPO6" s="299"/>
      <c r="JPP6" s="299"/>
      <c r="JPQ6" s="299"/>
      <c r="JPR6" s="299"/>
      <c r="JPS6" s="299"/>
      <c r="JPT6" s="299"/>
      <c r="JPU6" s="299"/>
      <c r="JPV6" s="299"/>
      <c r="JPW6" s="299"/>
      <c r="JPX6" s="299"/>
      <c r="JPY6" s="299"/>
      <c r="JPZ6" s="299"/>
      <c r="JQA6" s="299"/>
      <c r="JQB6" s="299"/>
      <c r="JQC6" s="299"/>
      <c r="JQD6" s="299"/>
      <c r="JQE6" s="299"/>
      <c r="JQF6" s="299"/>
      <c r="JQG6" s="299"/>
      <c r="JQH6" s="299"/>
      <c r="JQI6" s="299"/>
      <c r="JQJ6" s="299"/>
      <c r="JQK6" s="299"/>
      <c r="JQL6" s="299"/>
      <c r="JQM6" s="299"/>
      <c r="JQN6" s="299"/>
      <c r="JQO6" s="299"/>
      <c r="JQP6" s="299"/>
      <c r="JQQ6" s="299"/>
      <c r="JQR6" s="299"/>
      <c r="JQS6" s="299"/>
      <c r="JQT6" s="299"/>
      <c r="JQU6" s="299"/>
      <c r="JQV6" s="299"/>
      <c r="JQW6" s="299"/>
      <c r="JQX6" s="299"/>
      <c r="JQY6" s="299"/>
      <c r="JQZ6" s="299"/>
      <c r="JRA6" s="299"/>
      <c r="JRB6" s="299"/>
      <c r="JRC6" s="299"/>
      <c r="JRD6" s="299"/>
      <c r="JRE6" s="299"/>
      <c r="JRF6" s="299"/>
      <c r="JRG6" s="299"/>
      <c r="JRH6" s="299"/>
      <c r="JRI6" s="299"/>
      <c r="JRJ6" s="299"/>
      <c r="JRK6" s="299"/>
      <c r="JRL6" s="299"/>
      <c r="JRM6" s="299"/>
      <c r="JRN6" s="299"/>
      <c r="JRO6" s="299"/>
      <c r="JRP6" s="299"/>
      <c r="JRQ6" s="299"/>
      <c r="JRR6" s="299"/>
      <c r="JRS6" s="299"/>
      <c r="JRT6" s="299"/>
      <c r="JRU6" s="299"/>
      <c r="JRV6" s="299"/>
      <c r="JRW6" s="299"/>
      <c r="JRX6" s="299"/>
      <c r="JRY6" s="299"/>
      <c r="JRZ6" s="299"/>
      <c r="JSA6" s="299"/>
      <c r="JSB6" s="299"/>
      <c r="JSC6" s="299"/>
      <c r="JSD6" s="299"/>
      <c r="JSE6" s="299"/>
      <c r="JSF6" s="299"/>
      <c r="JSG6" s="299"/>
      <c r="JSH6" s="299"/>
      <c r="JSI6" s="299"/>
      <c r="JSJ6" s="299"/>
      <c r="JSK6" s="299"/>
      <c r="JSL6" s="299"/>
      <c r="JSM6" s="299"/>
      <c r="JSN6" s="299"/>
      <c r="JSO6" s="299"/>
      <c r="JSP6" s="299"/>
      <c r="JSQ6" s="299"/>
      <c r="JSR6" s="299"/>
      <c r="JSS6" s="299"/>
      <c r="JST6" s="299"/>
      <c r="JSU6" s="299"/>
      <c r="JSV6" s="299"/>
      <c r="JSW6" s="299"/>
      <c r="JSX6" s="299"/>
      <c r="JSY6" s="299"/>
      <c r="JSZ6" s="299"/>
      <c r="JTA6" s="299"/>
      <c r="JTB6" s="299"/>
      <c r="JTC6" s="299"/>
      <c r="JTD6" s="299"/>
      <c r="JTE6" s="299"/>
      <c r="JTF6" s="299"/>
      <c r="JTG6" s="299"/>
      <c r="JTH6" s="299"/>
      <c r="JTI6" s="299"/>
      <c r="JTJ6" s="299"/>
      <c r="JTK6" s="299"/>
      <c r="JTL6" s="299"/>
      <c r="JTM6" s="299"/>
      <c r="JTN6" s="299"/>
      <c r="JTO6" s="299"/>
      <c r="JTP6" s="299"/>
      <c r="JTQ6" s="299"/>
      <c r="JTR6" s="299"/>
      <c r="JTS6" s="299"/>
      <c r="JTT6" s="299"/>
      <c r="JTU6" s="299"/>
      <c r="JTV6" s="299"/>
      <c r="JTW6" s="299"/>
      <c r="JTX6" s="299"/>
      <c r="JTY6" s="299"/>
      <c r="JTZ6" s="299"/>
      <c r="JUA6" s="299"/>
      <c r="JUB6" s="299"/>
      <c r="JUC6" s="299"/>
      <c r="JUD6" s="299"/>
      <c r="JUE6" s="299"/>
      <c r="JUF6" s="299"/>
      <c r="JUG6" s="299"/>
      <c r="JUH6" s="299"/>
      <c r="JUI6" s="299"/>
      <c r="JUJ6" s="299"/>
      <c r="JUK6" s="299"/>
      <c r="JUL6" s="299"/>
      <c r="JUM6" s="299"/>
      <c r="JUN6" s="299"/>
      <c r="JUO6" s="299"/>
      <c r="JUP6" s="299"/>
      <c r="JUQ6" s="299"/>
      <c r="JUR6" s="299"/>
      <c r="JUS6" s="299"/>
      <c r="JUT6" s="299"/>
      <c r="JUU6" s="299"/>
      <c r="JUV6" s="299"/>
      <c r="JUW6" s="299"/>
      <c r="JUX6" s="299"/>
      <c r="JUY6" s="299"/>
      <c r="JUZ6" s="299"/>
      <c r="JVA6" s="299"/>
      <c r="JVB6" s="299"/>
      <c r="JVC6" s="299"/>
      <c r="JVD6" s="299"/>
      <c r="JVE6" s="299"/>
      <c r="JVF6" s="299"/>
      <c r="JVG6" s="299"/>
      <c r="JVH6" s="299"/>
      <c r="JVI6" s="299"/>
      <c r="JVJ6" s="299"/>
      <c r="JVK6" s="299"/>
      <c r="JVL6" s="299"/>
      <c r="JVM6" s="299"/>
      <c r="JVN6" s="299"/>
      <c r="JVO6" s="299"/>
      <c r="JVP6" s="299"/>
      <c r="JVQ6" s="299"/>
      <c r="JVR6" s="299"/>
      <c r="JVS6" s="299"/>
      <c r="JVT6" s="299"/>
      <c r="JVU6" s="299"/>
      <c r="JVV6" s="299"/>
      <c r="JVW6" s="299"/>
      <c r="JVX6" s="299"/>
      <c r="JVY6" s="299"/>
      <c r="JVZ6" s="299"/>
      <c r="JWA6" s="299"/>
      <c r="JWB6" s="299"/>
      <c r="JWC6" s="299"/>
      <c r="JWD6" s="299"/>
      <c r="JWE6" s="299"/>
      <c r="JWF6" s="299"/>
      <c r="JWG6" s="299"/>
      <c r="JWH6" s="299"/>
      <c r="JWI6" s="299"/>
      <c r="JWJ6" s="299"/>
      <c r="JWK6" s="299"/>
      <c r="JWL6" s="299"/>
      <c r="JWM6" s="299"/>
      <c r="JWN6" s="299"/>
      <c r="JWO6" s="299"/>
      <c r="JWP6" s="299"/>
      <c r="JWQ6" s="299"/>
      <c r="JWR6" s="299"/>
      <c r="JWS6" s="299"/>
      <c r="JWT6" s="299"/>
      <c r="JWU6" s="299"/>
      <c r="JWV6" s="299"/>
      <c r="JWW6" s="299"/>
      <c r="JWX6" s="299"/>
      <c r="JWY6" s="299"/>
      <c r="JWZ6" s="299"/>
      <c r="JXA6" s="299"/>
      <c r="JXB6" s="299"/>
      <c r="JXC6" s="299"/>
      <c r="JXD6" s="299"/>
      <c r="JXE6" s="299"/>
      <c r="JXF6" s="299"/>
      <c r="JXG6" s="299"/>
      <c r="JXH6" s="299"/>
      <c r="JXI6" s="299"/>
      <c r="JXJ6" s="299"/>
      <c r="JXK6" s="299"/>
      <c r="JXL6" s="299"/>
      <c r="JXM6" s="299"/>
      <c r="JXN6" s="299"/>
      <c r="JXO6" s="299"/>
      <c r="JXP6" s="299"/>
      <c r="JXQ6" s="299"/>
      <c r="JXR6" s="299"/>
      <c r="JXS6" s="299"/>
      <c r="JXT6" s="299"/>
      <c r="JXU6" s="299"/>
      <c r="JXV6" s="299"/>
      <c r="JXW6" s="299"/>
      <c r="JXX6" s="299"/>
      <c r="JXY6" s="299"/>
      <c r="JXZ6" s="299"/>
      <c r="JYA6" s="299"/>
      <c r="JYB6" s="299"/>
      <c r="JYC6" s="299"/>
      <c r="JYD6" s="299"/>
      <c r="JYE6" s="299"/>
      <c r="JYF6" s="299"/>
      <c r="JYG6" s="299"/>
      <c r="JYH6" s="299"/>
      <c r="JYI6" s="299"/>
      <c r="JYJ6" s="299"/>
      <c r="JYK6" s="299"/>
      <c r="JYL6" s="299"/>
      <c r="JYM6" s="299"/>
      <c r="JYN6" s="299"/>
      <c r="JYO6" s="299"/>
      <c r="JYP6" s="299"/>
      <c r="JYQ6" s="299"/>
      <c r="JYR6" s="299"/>
      <c r="JYS6" s="299"/>
      <c r="JYT6" s="299"/>
      <c r="JYU6" s="299"/>
      <c r="JYV6" s="299"/>
      <c r="JYW6" s="299"/>
      <c r="JYX6" s="299"/>
      <c r="JYY6" s="299"/>
      <c r="JYZ6" s="299"/>
      <c r="JZA6" s="299"/>
      <c r="JZB6" s="299"/>
      <c r="JZC6" s="299"/>
      <c r="JZD6" s="299"/>
      <c r="JZE6" s="299"/>
      <c r="JZF6" s="299"/>
      <c r="JZG6" s="299"/>
      <c r="JZH6" s="299"/>
      <c r="JZI6" s="299"/>
      <c r="JZJ6" s="299"/>
      <c r="JZK6" s="299"/>
      <c r="JZL6" s="299"/>
      <c r="JZM6" s="299"/>
      <c r="JZN6" s="299"/>
      <c r="JZO6" s="299"/>
      <c r="JZP6" s="299"/>
      <c r="JZQ6" s="299"/>
      <c r="JZR6" s="299"/>
      <c r="JZS6" s="299"/>
      <c r="JZT6" s="299"/>
      <c r="JZU6" s="299"/>
      <c r="JZV6" s="299"/>
      <c r="JZW6" s="299"/>
      <c r="JZX6" s="299"/>
      <c r="JZY6" s="299"/>
      <c r="JZZ6" s="299"/>
      <c r="KAA6" s="299"/>
      <c r="KAB6" s="299"/>
      <c r="KAC6" s="299"/>
      <c r="KAD6" s="299"/>
      <c r="KAE6" s="299"/>
      <c r="KAF6" s="299"/>
      <c r="KAG6" s="299"/>
      <c r="KAH6" s="299"/>
      <c r="KAI6" s="299"/>
      <c r="KAJ6" s="299"/>
      <c r="KAK6" s="299"/>
      <c r="KAL6" s="299"/>
      <c r="KAM6" s="299"/>
      <c r="KAN6" s="299"/>
      <c r="KAO6" s="299"/>
      <c r="KAP6" s="299"/>
      <c r="KAQ6" s="299"/>
      <c r="KAR6" s="299"/>
      <c r="KAS6" s="299"/>
      <c r="KAT6" s="299"/>
      <c r="KAU6" s="299"/>
      <c r="KAV6" s="299"/>
      <c r="KAW6" s="299"/>
      <c r="KAX6" s="299"/>
      <c r="KAY6" s="299"/>
      <c r="KAZ6" s="299"/>
      <c r="KBA6" s="299"/>
      <c r="KBB6" s="299"/>
      <c r="KBC6" s="299"/>
      <c r="KBD6" s="299"/>
      <c r="KBE6" s="299"/>
      <c r="KBF6" s="299"/>
      <c r="KBG6" s="299"/>
      <c r="KBH6" s="299"/>
      <c r="KBI6" s="299"/>
      <c r="KBJ6" s="299"/>
      <c r="KBK6" s="299"/>
      <c r="KBL6" s="299"/>
      <c r="KBM6" s="299"/>
      <c r="KBN6" s="299"/>
      <c r="KBO6" s="299"/>
      <c r="KBP6" s="299"/>
      <c r="KBQ6" s="299"/>
      <c r="KBR6" s="299"/>
      <c r="KBS6" s="299"/>
      <c r="KBT6" s="299"/>
      <c r="KBU6" s="299"/>
      <c r="KBV6" s="299"/>
      <c r="KBW6" s="299"/>
      <c r="KBX6" s="299"/>
      <c r="KBY6" s="299"/>
      <c r="KBZ6" s="299"/>
      <c r="KCA6" s="299"/>
      <c r="KCB6" s="299"/>
      <c r="KCC6" s="299"/>
      <c r="KCD6" s="299"/>
      <c r="KCE6" s="299"/>
      <c r="KCF6" s="299"/>
      <c r="KCG6" s="299"/>
      <c r="KCH6" s="299"/>
      <c r="KCI6" s="299"/>
      <c r="KCJ6" s="299"/>
      <c r="KCK6" s="299"/>
      <c r="KCL6" s="299"/>
      <c r="KCM6" s="299"/>
      <c r="KCN6" s="299"/>
      <c r="KCO6" s="299"/>
      <c r="KCP6" s="299"/>
      <c r="KCQ6" s="299"/>
      <c r="KCR6" s="299"/>
      <c r="KCS6" s="299"/>
      <c r="KCT6" s="299"/>
      <c r="KCU6" s="299"/>
      <c r="KCV6" s="299"/>
      <c r="KCW6" s="299"/>
      <c r="KCX6" s="299"/>
      <c r="KCY6" s="299"/>
      <c r="KCZ6" s="299"/>
      <c r="KDA6" s="299"/>
      <c r="KDB6" s="299"/>
      <c r="KDC6" s="299"/>
      <c r="KDD6" s="299"/>
      <c r="KDE6" s="299"/>
      <c r="KDF6" s="299"/>
      <c r="KDG6" s="299"/>
      <c r="KDH6" s="299"/>
      <c r="KDI6" s="299"/>
      <c r="KDJ6" s="299"/>
      <c r="KDK6" s="299"/>
      <c r="KDL6" s="299"/>
      <c r="KDM6" s="299"/>
      <c r="KDN6" s="299"/>
      <c r="KDO6" s="299"/>
      <c r="KDP6" s="299"/>
      <c r="KDQ6" s="299"/>
      <c r="KDR6" s="299"/>
      <c r="KDS6" s="299"/>
      <c r="KDT6" s="299"/>
      <c r="KDU6" s="299"/>
      <c r="KDV6" s="299"/>
      <c r="KDW6" s="299"/>
      <c r="KDX6" s="299"/>
      <c r="KDY6" s="299"/>
      <c r="KDZ6" s="299"/>
      <c r="KEA6" s="299"/>
      <c r="KEB6" s="299"/>
      <c r="KEC6" s="299"/>
      <c r="KED6" s="299"/>
      <c r="KEE6" s="299"/>
      <c r="KEF6" s="299"/>
      <c r="KEG6" s="299"/>
      <c r="KEH6" s="299"/>
      <c r="KEI6" s="299"/>
      <c r="KEJ6" s="299"/>
      <c r="KEK6" s="299"/>
      <c r="KEL6" s="299"/>
      <c r="KEM6" s="299"/>
      <c r="KEN6" s="299"/>
      <c r="KEO6" s="299"/>
      <c r="KEP6" s="299"/>
      <c r="KEQ6" s="299"/>
      <c r="KER6" s="299"/>
      <c r="KES6" s="299"/>
      <c r="KET6" s="299"/>
      <c r="KEU6" s="299"/>
      <c r="KEV6" s="299"/>
      <c r="KEW6" s="299"/>
      <c r="KEX6" s="299"/>
      <c r="KEY6" s="299"/>
      <c r="KEZ6" s="299"/>
      <c r="KFA6" s="299"/>
      <c r="KFB6" s="299"/>
      <c r="KFC6" s="299"/>
      <c r="KFD6" s="299"/>
      <c r="KFE6" s="299"/>
      <c r="KFF6" s="299"/>
      <c r="KFG6" s="299"/>
      <c r="KFH6" s="299"/>
      <c r="KFI6" s="299"/>
      <c r="KFJ6" s="299"/>
      <c r="KFK6" s="299"/>
      <c r="KFL6" s="299"/>
      <c r="KFM6" s="299"/>
      <c r="KFN6" s="299"/>
      <c r="KFO6" s="299"/>
      <c r="KFP6" s="299"/>
      <c r="KFQ6" s="299"/>
      <c r="KFR6" s="299"/>
      <c r="KFS6" s="299"/>
      <c r="KFT6" s="299"/>
      <c r="KFU6" s="299"/>
      <c r="KFV6" s="299"/>
      <c r="KFW6" s="299"/>
      <c r="KFX6" s="299"/>
      <c r="KFY6" s="299"/>
      <c r="KFZ6" s="299"/>
      <c r="KGA6" s="299"/>
      <c r="KGB6" s="299"/>
      <c r="KGC6" s="299"/>
      <c r="KGD6" s="299"/>
      <c r="KGE6" s="299"/>
      <c r="KGF6" s="299"/>
      <c r="KGG6" s="299"/>
      <c r="KGH6" s="299"/>
      <c r="KGI6" s="299"/>
      <c r="KGJ6" s="299"/>
      <c r="KGK6" s="299"/>
      <c r="KGL6" s="299"/>
      <c r="KGM6" s="299"/>
      <c r="KGN6" s="299"/>
      <c r="KGO6" s="299"/>
      <c r="KGP6" s="299"/>
      <c r="KGQ6" s="299"/>
      <c r="KGR6" s="299"/>
      <c r="KGS6" s="299"/>
      <c r="KGT6" s="299"/>
      <c r="KGU6" s="299"/>
      <c r="KGV6" s="299"/>
      <c r="KGW6" s="299"/>
      <c r="KGX6" s="299"/>
      <c r="KGY6" s="299"/>
      <c r="KGZ6" s="299"/>
      <c r="KHA6" s="299"/>
      <c r="KHB6" s="299"/>
      <c r="KHC6" s="299"/>
      <c r="KHD6" s="299"/>
      <c r="KHE6" s="299"/>
      <c r="KHF6" s="299"/>
      <c r="KHG6" s="299"/>
      <c r="KHH6" s="299"/>
      <c r="KHI6" s="299"/>
      <c r="KHJ6" s="299"/>
      <c r="KHK6" s="299"/>
      <c r="KHL6" s="299"/>
      <c r="KHM6" s="299"/>
      <c r="KHN6" s="299"/>
      <c r="KHO6" s="299"/>
      <c r="KHP6" s="299"/>
      <c r="KHQ6" s="299"/>
      <c r="KHR6" s="299"/>
      <c r="KHS6" s="299"/>
      <c r="KHT6" s="299"/>
      <c r="KHU6" s="299"/>
      <c r="KHV6" s="299"/>
      <c r="KHW6" s="299"/>
      <c r="KHX6" s="299"/>
      <c r="KHY6" s="299"/>
      <c r="KHZ6" s="299"/>
      <c r="KIA6" s="299"/>
      <c r="KIB6" s="299"/>
      <c r="KIC6" s="299"/>
      <c r="KID6" s="299"/>
      <c r="KIE6" s="299"/>
      <c r="KIF6" s="299"/>
      <c r="KIG6" s="299"/>
      <c r="KIH6" s="299"/>
      <c r="KII6" s="299"/>
      <c r="KIJ6" s="299"/>
      <c r="KIK6" s="299"/>
      <c r="KIL6" s="299"/>
      <c r="KIM6" s="299"/>
      <c r="KIN6" s="299"/>
      <c r="KIO6" s="299"/>
      <c r="KIP6" s="299"/>
      <c r="KIQ6" s="299"/>
      <c r="KIR6" s="299"/>
      <c r="KIS6" s="299"/>
      <c r="KIT6" s="299"/>
      <c r="KIU6" s="299"/>
      <c r="KIV6" s="299"/>
      <c r="KIW6" s="299"/>
      <c r="KIX6" s="299"/>
      <c r="KIY6" s="299"/>
      <c r="KIZ6" s="299"/>
      <c r="KJA6" s="299"/>
      <c r="KJB6" s="299"/>
      <c r="KJC6" s="299"/>
      <c r="KJD6" s="299"/>
      <c r="KJE6" s="299"/>
      <c r="KJF6" s="299"/>
      <c r="KJG6" s="299"/>
      <c r="KJH6" s="299"/>
      <c r="KJI6" s="299"/>
      <c r="KJJ6" s="299"/>
      <c r="KJK6" s="299"/>
      <c r="KJL6" s="299"/>
      <c r="KJM6" s="299"/>
      <c r="KJN6" s="299"/>
      <c r="KJO6" s="299"/>
      <c r="KJP6" s="299"/>
      <c r="KJQ6" s="299"/>
      <c r="KJR6" s="299"/>
      <c r="KJS6" s="299"/>
      <c r="KJT6" s="299"/>
      <c r="KJU6" s="299"/>
      <c r="KJV6" s="299"/>
      <c r="KJW6" s="299"/>
      <c r="KJX6" s="299"/>
      <c r="KJY6" s="299"/>
      <c r="KJZ6" s="299"/>
      <c r="KKA6" s="299"/>
      <c r="KKB6" s="299"/>
      <c r="KKC6" s="299"/>
      <c r="KKD6" s="299"/>
      <c r="KKE6" s="299"/>
      <c r="KKF6" s="299"/>
      <c r="KKG6" s="299"/>
      <c r="KKH6" s="299"/>
      <c r="KKI6" s="299"/>
      <c r="KKJ6" s="299"/>
      <c r="KKK6" s="299"/>
      <c r="KKL6" s="299"/>
      <c r="KKM6" s="299"/>
      <c r="KKN6" s="299"/>
      <c r="KKO6" s="299"/>
      <c r="KKP6" s="299"/>
      <c r="KKQ6" s="299"/>
      <c r="KKR6" s="299"/>
      <c r="KKS6" s="299"/>
      <c r="KKT6" s="299"/>
      <c r="KKU6" s="299"/>
      <c r="KKV6" s="299"/>
      <c r="KKW6" s="299"/>
      <c r="KKX6" s="299"/>
      <c r="KKY6" s="299"/>
      <c r="KKZ6" s="299"/>
      <c r="KLA6" s="299"/>
      <c r="KLB6" s="299"/>
      <c r="KLC6" s="299"/>
      <c r="KLD6" s="299"/>
      <c r="KLE6" s="299"/>
      <c r="KLF6" s="299"/>
      <c r="KLG6" s="299"/>
      <c r="KLH6" s="299"/>
      <c r="KLI6" s="299"/>
      <c r="KLJ6" s="299"/>
      <c r="KLK6" s="299"/>
      <c r="KLL6" s="299"/>
      <c r="KLM6" s="299"/>
      <c r="KLN6" s="299"/>
      <c r="KLO6" s="299"/>
      <c r="KLP6" s="299"/>
      <c r="KLQ6" s="299"/>
      <c r="KLR6" s="299"/>
      <c r="KLS6" s="299"/>
      <c r="KLT6" s="299"/>
      <c r="KLU6" s="299"/>
      <c r="KLV6" s="299"/>
      <c r="KLW6" s="299"/>
      <c r="KLX6" s="299"/>
      <c r="KLY6" s="299"/>
      <c r="KLZ6" s="299"/>
      <c r="KMA6" s="299"/>
      <c r="KMB6" s="299"/>
      <c r="KMC6" s="299"/>
      <c r="KMD6" s="299"/>
      <c r="KME6" s="299"/>
      <c r="KMF6" s="299"/>
      <c r="KMG6" s="299"/>
      <c r="KMH6" s="299"/>
      <c r="KMI6" s="299"/>
      <c r="KMJ6" s="299"/>
      <c r="KMK6" s="299"/>
      <c r="KML6" s="299"/>
      <c r="KMM6" s="299"/>
      <c r="KMN6" s="299"/>
      <c r="KMO6" s="299"/>
      <c r="KMP6" s="299"/>
      <c r="KMQ6" s="299"/>
      <c r="KMR6" s="299"/>
      <c r="KMS6" s="299"/>
      <c r="KMT6" s="299"/>
      <c r="KMU6" s="299"/>
      <c r="KMV6" s="299"/>
      <c r="KMW6" s="299"/>
      <c r="KMX6" s="299"/>
      <c r="KMY6" s="299"/>
      <c r="KMZ6" s="299"/>
      <c r="KNA6" s="299"/>
      <c r="KNB6" s="299"/>
      <c r="KNC6" s="299"/>
      <c r="KND6" s="299"/>
      <c r="KNE6" s="299"/>
      <c r="KNF6" s="299"/>
      <c r="KNG6" s="299"/>
      <c r="KNH6" s="299"/>
      <c r="KNI6" s="299"/>
      <c r="KNJ6" s="299"/>
      <c r="KNK6" s="299"/>
      <c r="KNL6" s="299"/>
      <c r="KNM6" s="299"/>
      <c r="KNN6" s="299"/>
      <c r="KNO6" s="299"/>
      <c r="KNP6" s="299"/>
      <c r="KNQ6" s="299"/>
      <c r="KNR6" s="299"/>
      <c r="KNS6" s="299"/>
      <c r="KNT6" s="299"/>
      <c r="KNU6" s="299"/>
      <c r="KNV6" s="299"/>
      <c r="KNW6" s="299"/>
      <c r="KNX6" s="299"/>
      <c r="KNY6" s="299"/>
      <c r="KNZ6" s="299"/>
      <c r="KOA6" s="299"/>
      <c r="KOB6" s="299"/>
      <c r="KOC6" s="299"/>
      <c r="KOD6" s="299"/>
      <c r="KOE6" s="299"/>
      <c r="KOF6" s="299"/>
      <c r="KOG6" s="299"/>
      <c r="KOH6" s="299"/>
      <c r="KOI6" s="299"/>
      <c r="KOJ6" s="299"/>
      <c r="KOK6" s="299"/>
      <c r="KOL6" s="299"/>
      <c r="KOM6" s="299"/>
      <c r="KON6" s="299"/>
      <c r="KOO6" s="299"/>
      <c r="KOP6" s="299"/>
      <c r="KOQ6" s="299"/>
      <c r="KOR6" s="299"/>
      <c r="KOS6" s="299"/>
      <c r="KOT6" s="299"/>
      <c r="KOU6" s="299"/>
      <c r="KOV6" s="299"/>
      <c r="KOW6" s="299"/>
      <c r="KOX6" s="299"/>
      <c r="KOY6" s="299"/>
      <c r="KOZ6" s="299"/>
      <c r="KPA6" s="299"/>
      <c r="KPB6" s="299"/>
      <c r="KPC6" s="299"/>
      <c r="KPD6" s="299"/>
      <c r="KPE6" s="299"/>
      <c r="KPF6" s="299"/>
      <c r="KPG6" s="299"/>
      <c r="KPH6" s="299"/>
      <c r="KPI6" s="299"/>
      <c r="KPJ6" s="299"/>
      <c r="KPK6" s="299"/>
      <c r="KPL6" s="299"/>
      <c r="KPM6" s="299"/>
      <c r="KPN6" s="299"/>
      <c r="KPO6" s="299"/>
      <c r="KPP6" s="299"/>
      <c r="KPQ6" s="299"/>
      <c r="KPR6" s="299"/>
      <c r="KPS6" s="299"/>
      <c r="KPT6" s="299"/>
      <c r="KPU6" s="299"/>
      <c r="KPV6" s="299"/>
      <c r="KPW6" s="299"/>
      <c r="KPX6" s="299"/>
      <c r="KPY6" s="299"/>
      <c r="KPZ6" s="299"/>
      <c r="KQA6" s="299"/>
      <c r="KQB6" s="299"/>
      <c r="KQC6" s="299"/>
      <c r="KQD6" s="299"/>
      <c r="KQE6" s="299"/>
      <c r="KQF6" s="299"/>
      <c r="KQG6" s="299"/>
      <c r="KQH6" s="299"/>
      <c r="KQI6" s="299"/>
      <c r="KQJ6" s="299"/>
      <c r="KQK6" s="299"/>
      <c r="KQL6" s="299"/>
      <c r="KQM6" s="299"/>
      <c r="KQN6" s="299"/>
      <c r="KQO6" s="299"/>
      <c r="KQP6" s="299"/>
      <c r="KQQ6" s="299"/>
      <c r="KQR6" s="299"/>
      <c r="KQS6" s="299"/>
      <c r="KQT6" s="299"/>
      <c r="KQU6" s="299"/>
      <c r="KQV6" s="299"/>
      <c r="KQW6" s="299"/>
      <c r="KQX6" s="299"/>
      <c r="KQY6" s="299"/>
      <c r="KQZ6" s="299"/>
      <c r="KRA6" s="299"/>
      <c r="KRB6" s="299"/>
      <c r="KRC6" s="299"/>
      <c r="KRD6" s="299"/>
      <c r="KRE6" s="299"/>
      <c r="KRF6" s="299"/>
      <c r="KRG6" s="299"/>
      <c r="KRH6" s="299"/>
      <c r="KRI6" s="299"/>
      <c r="KRJ6" s="299"/>
      <c r="KRK6" s="299"/>
      <c r="KRL6" s="299"/>
      <c r="KRM6" s="299"/>
      <c r="KRN6" s="299"/>
      <c r="KRO6" s="299"/>
      <c r="KRP6" s="299"/>
      <c r="KRQ6" s="299"/>
      <c r="KRR6" s="299"/>
      <c r="KRS6" s="299"/>
      <c r="KRT6" s="299"/>
      <c r="KRU6" s="299"/>
      <c r="KRV6" s="299"/>
      <c r="KRW6" s="299"/>
      <c r="KRX6" s="299"/>
      <c r="KRY6" s="299"/>
      <c r="KRZ6" s="299"/>
      <c r="KSA6" s="299"/>
      <c r="KSB6" s="299"/>
      <c r="KSC6" s="299"/>
      <c r="KSD6" s="299"/>
      <c r="KSE6" s="299"/>
      <c r="KSF6" s="299"/>
      <c r="KSG6" s="299"/>
      <c r="KSH6" s="299"/>
      <c r="KSI6" s="299"/>
      <c r="KSJ6" s="299"/>
      <c r="KSK6" s="299"/>
      <c r="KSL6" s="299"/>
      <c r="KSM6" s="299"/>
      <c r="KSN6" s="299"/>
      <c r="KSO6" s="299"/>
      <c r="KSP6" s="299"/>
      <c r="KSQ6" s="299"/>
      <c r="KSR6" s="299"/>
      <c r="KSS6" s="299"/>
      <c r="KST6" s="299"/>
      <c r="KSU6" s="299"/>
      <c r="KSV6" s="299"/>
      <c r="KSW6" s="299"/>
      <c r="KSX6" s="299"/>
      <c r="KSY6" s="299"/>
      <c r="KSZ6" s="299"/>
      <c r="KTA6" s="299"/>
      <c r="KTB6" s="299"/>
      <c r="KTC6" s="299"/>
      <c r="KTD6" s="299"/>
      <c r="KTE6" s="299"/>
      <c r="KTF6" s="299"/>
      <c r="KTG6" s="299"/>
      <c r="KTH6" s="299"/>
      <c r="KTI6" s="299"/>
      <c r="KTJ6" s="299"/>
      <c r="KTK6" s="299"/>
      <c r="KTL6" s="299"/>
      <c r="KTM6" s="299"/>
      <c r="KTN6" s="299"/>
      <c r="KTO6" s="299"/>
      <c r="KTP6" s="299"/>
      <c r="KTQ6" s="299"/>
      <c r="KTR6" s="299"/>
      <c r="KTS6" s="299"/>
      <c r="KTT6" s="299"/>
      <c r="KTU6" s="299"/>
      <c r="KTV6" s="299"/>
      <c r="KTW6" s="299"/>
      <c r="KTX6" s="299"/>
      <c r="KTY6" s="299"/>
      <c r="KTZ6" s="299"/>
      <c r="KUA6" s="299"/>
      <c r="KUB6" s="299"/>
      <c r="KUC6" s="299"/>
      <c r="KUD6" s="299"/>
      <c r="KUE6" s="299"/>
      <c r="KUF6" s="299"/>
      <c r="KUG6" s="299"/>
      <c r="KUH6" s="299"/>
      <c r="KUI6" s="299"/>
      <c r="KUJ6" s="299"/>
      <c r="KUK6" s="299"/>
      <c r="KUL6" s="299"/>
      <c r="KUM6" s="299"/>
      <c r="KUN6" s="299"/>
      <c r="KUO6" s="299"/>
      <c r="KUP6" s="299"/>
      <c r="KUQ6" s="299"/>
      <c r="KUR6" s="299"/>
      <c r="KUS6" s="299"/>
      <c r="KUT6" s="299"/>
      <c r="KUU6" s="299"/>
      <c r="KUV6" s="299"/>
      <c r="KUW6" s="299"/>
      <c r="KUX6" s="299"/>
      <c r="KUY6" s="299"/>
      <c r="KUZ6" s="299"/>
      <c r="KVA6" s="299"/>
      <c r="KVB6" s="299"/>
      <c r="KVC6" s="299"/>
      <c r="KVD6" s="299"/>
      <c r="KVE6" s="299"/>
      <c r="KVF6" s="299"/>
      <c r="KVG6" s="299"/>
      <c r="KVH6" s="299"/>
      <c r="KVI6" s="299"/>
      <c r="KVJ6" s="299"/>
      <c r="KVK6" s="299"/>
      <c r="KVL6" s="299"/>
      <c r="KVM6" s="299"/>
      <c r="KVN6" s="299"/>
      <c r="KVO6" s="299"/>
      <c r="KVP6" s="299"/>
      <c r="KVQ6" s="299"/>
      <c r="KVR6" s="299"/>
      <c r="KVS6" s="299"/>
      <c r="KVT6" s="299"/>
      <c r="KVU6" s="299"/>
      <c r="KVV6" s="299"/>
      <c r="KVW6" s="299"/>
      <c r="KVX6" s="299"/>
      <c r="KVY6" s="299"/>
      <c r="KVZ6" s="299"/>
      <c r="KWA6" s="299"/>
      <c r="KWB6" s="299"/>
      <c r="KWC6" s="299"/>
      <c r="KWD6" s="299"/>
      <c r="KWE6" s="299"/>
      <c r="KWF6" s="299"/>
      <c r="KWG6" s="299"/>
      <c r="KWH6" s="299"/>
      <c r="KWI6" s="299"/>
      <c r="KWJ6" s="299"/>
      <c r="KWK6" s="299"/>
      <c r="KWL6" s="299"/>
      <c r="KWM6" s="299"/>
      <c r="KWN6" s="299"/>
      <c r="KWO6" s="299"/>
      <c r="KWP6" s="299"/>
      <c r="KWQ6" s="299"/>
      <c r="KWR6" s="299"/>
      <c r="KWS6" s="299"/>
      <c r="KWT6" s="299"/>
      <c r="KWU6" s="299"/>
      <c r="KWV6" s="299"/>
      <c r="KWW6" s="299"/>
      <c r="KWX6" s="299"/>
      <c r="KWY6" s="299"/>
      <c r="KWZ6" s="299"/>
      <c r="KXA6" s="299"/>
      <c r="KXB6" s="299"/>
      <c r="KXC6" s="299"/>
      <c r="KXD6" s="299"/>
      <c r="KXE6" s="299"/>
      <c r="KXF6" s="299"/>
      <c r="KXG6" s="299"/>
      <c r="KXH6" s="299"/>
      <c r="KXI6" s="299"/>
      <c r="KXJ6" s="299"/>
      <c r="KXK6" s="299"/>
      <c r="KXL6" s="299"/>
      <c r="KXM6" s="299"/>
      <c r="KXN6" s="299"/>
      <c r="KXO6" s="299"/>
      <c r="KXP6" s="299"/>
      <c r="KXQ6" s="299"/>
      <c r="KXR6" s="299"/>
      <c r="KXS6" s="299"/>
      <c r="KXT6" s="299"/>
      <c r="KXU6" s="299"/>
      <c r="KXV6" s="299"/>
      <c r="KXW6" s="299"/>
      <c r="KXX6" s="299"/>
      <c r="KXY6" s="299"/>
      <c r="KXZ6" s="299"/>
      <c r="KYA6" s="299"/>
      <c r="KYB6" s="299"/>
      <c r="KYC6" s="299"/>
      <c r="KYD6" s="299"/>
      <c r="KYE6" s="299"/>
      <c r="KYF6" s="299"/>
      <c r="KYG6" s="299"/>
      <c r="KYH6" s="299"/>
      <c r="KYI6" s="299"/>
      <c r="KYJ6" s="299"/>
      <c r="KYK6" s="299"/>
      <c r="KYL6" s="299"/>
      <c r="KYM6" s="299"/>
      <c r="KYN6" s="299"/>
      <c r="KYO6" s="299"/>
      <c r="KYP6" s="299"/>
      <c r="KYQ6" s="299"/>
      <c r="KYR6" s="299"/>
      <c r="KYS6" s="299"/>
      <c r="KYT6" s="299"/>
      <c r="KYU6" s="299"/>
      <c r="KYV6" s="299"/>
      <c r="KYW6" s="299"/>
      <c r="KYX6" s="299"/>
      <c r="KYY6" s="299"/>
      <c r="KYZ6" s="299"/>
      <c r="KZA6" s="299"/>
      <c r="KZB6" s="299"/>
      <c r="KZC6" s="299"/>
      <c r="KZD6" s="299"/>
      <c r="KZE6" s="299"/>
      <c r="KZF6" s="299"/>
      <c r="KZG6" s="299"/>
      <c r="KZH6" s="299"/>
      <c r="KZI6" s="299"/>
      <c r="KZJ6" s="299"/>
      <c r="KZK6" s="299"/>
      <c r="KZL6" s="299"/>
      <c r="KZM6" s="299"/>
      <c r="KZN6" s="299"/>
      <c r="KZO6" s="299"/>
      <c r="KZP6" s="299"/>
      <c r="KZQ6" s="299"/>
      <c r="KZR6" s="299"/>
      <c r="KZS6" s="299"/>
      <c r="KZT6" s="299"/>
      <c r="KZU6" s="299"/>
      <c r="KZV6" s="299"/>
      <c r="KZW6" s="299"/>
      <c r="KZX6" s="299"/>
      <c r="KZY6" s="299"/>
      <c r="KZZ6" s="299"/>
      <c r="LAA6" s="299"/>
      <c r="LAB6" s="299"/>
      <c r="LAC6" s="299"/>
      <c r="LAD6" s="299"/>
      <c r="LAE6" s="299"/>
      <c r="LAF6" s="299"/>
      <c r="LAG6" s="299"/>
      <c r="LAH6" s="299"/>
      <c r="LAI6" s="299"/>
      <c r="LAJ6" s="299"/>
      <c r="LAK6" s="299"/>
      <c r="LAL6" s="299"/>
      <c r="LAM6" s="299"/>
      <c r="LAN6" s="299"/>
      <c r="LAO6" s="299"/>
      <c r="LAP6" s="299"/>
      <c r="LAQ6" s="299"/>
      <c r="LAR6" s="299"/>
      <c r="LAS6" s="299"/>
      <c r="LAT6" s="299"/>
      <c r="LAU6" s="299"/>
      <c r="LAV6" s="299"/>
      <c r="LAW6" s="299"/>
      <c r="LAX6" s="299"/>
      <c r="LAY6" s="299"/>
      <c r="LAZ6" s="299"/>
      <c r="LBA6" s="299"/>
      <c r="LBB6" s="299"/>
      <c r="LBC6" s="299"/>
      <c r="LBD6" s="299"/>
      <c r="LBE6" s="299"/>
      <c r="LBF6" s="299"/>
      <c r="LBG6" s="299"/>
      <c r="LBH6" s="299"/>
      <c r="LBI6" s="299"/>
      <c r="LBJ6" s="299"/>
      <c r="LBK6" s="299"/>
      <c r="LBL6" s="299"/>
      <c r="LBM6" s="299"/>
      <c r="LBN6" s="299"/>
      <c r="LBO6" s="299"/>
      <c r="LBP6" s="299"/>
      <c r="LBQ6" s="299"/>
      <c r="LBR6" s="299"/>
      <c r="LBS6" s="299"/>
      <c r="LBT6" s="299"/>
      <c r="LBU6" s="299"/>
      <c r="LBV6" s="299"/>
      <c r="LBW6" s="299"/>
      <c r="LBX6" s="299"/>
      <c r="LBY6" s="299"/>
      <c r="LBZ6" s="299"/>
      <c r="LCA6" s="299"/>
      <c r="LCB6" s="299"/>
      <c r="LCC6" s="299"/>
      <c r="LCD6" s="299"/>
      <c r="LCE6" s="299"/>
      <c r="LCF6" s="299"/>
      <c r="LCG6" s="299"/>
      <c r="LCH6" s="299"/>
      <c r="LCI6" s="299"/>
      <c r="LCJ6" s="299"/>
      <c r="LCK6" s="299"/>
      <c r="LCL6" s="299"/>
      <c r="LCM6" s="299"/>
      <c r="LCN6" s="299"/>
      <c r="LCO6" s="299"/>
      <c r="LCP6" s="299"/>
      <c r="LCQ6" s="299"/>
      <c r="LCR6" s="299"/>
      <c r="LCS6" s="299"/>
      <c r="LCT6" s="299"/>
      <c r="LCU6" s="299"/>
      <c r="LCV6" s="299"/>
      <c r="LCW6" s="299"/>
      <c r="LCX6" s="299"/>
      <c r="LCY6" s="299"/>
      <c r="LCZ6" s="299"/>
      <c r="LDA6" s="299"/>
      <c r="LDB6" s="299"/>
      <c r="LDC6" s="299"/>
      <c r="LDD6" s="299"/>
      <c r="LDE6" s="299"/>
      <c r="LDF6" s="299"/>
      <c r="LDG6" s="299"/>
      <c r="LDH6" s="299"/>
      <c r="LDI6" s="299"/>
      <c r="LDJ6" s="299"/>
      <c r="LDK6" s="299"/>
      <c r="LDL6" s="299"/>
      <c r="LDM6" s="299"/>
      <c r="LDN6" s="299"/>
      <c r="LDO6" s="299"/>
      <c r="LDP6" s="299"/>
      <c r="LDQ6" s="299"/>
      <c r="LDR6" s="299"/>
      <c r="LDS6" s="299"/>
      <c r="LDT6" s="299"/>
      <c r="LDU6" s="299"/>
      <c r="LDV6" s="299"/>
      <c r="LDW6" s="299"/>
      <c r="LDX6" s="299"/>
      <c r="LDY6" s="299"/>
      <c r="LDZ6" s="299"/>
      <c r="LEA6" s="299"/>
      <c r="LEB6" s="299"/>
      <c r="LEC6" s="299"/>
      <c r="LED6" s="299"/>
      <c r="LEE6" s="299"/>
      <c r="LEF6" s="299"/>
      <c r="LEG6" s="299"/>
      <c r="LEH6" s="299"/>
      <c r="LEI6" s="299"/>
      <c r="LEJ6" s="299"/>
      <c r="LEK6" s="299"/>
      <c r="LEL6" s="299"/>
      <c r="LEM6" s="299"/>
      <c r="LEN6" s="299"/>
      <c r="LEO6" s="299"/>
      <c r="LEP6" s="299"/>
      <c r="LEQ6" s="299"/>
      <c r="LER6" s="299"/>
      <c r="LES6" s="299"/>
      <c r="LET6" s="299"/>
      <c r="LEU6" s="299"/>
      <c r="LEV6" s="299"/>
      <c r="LEW6" s="299"/>
      <c r="LEX6" s="299"/>
      <c r="LEY6" s="299"/>
      <c r="LEZ6" s="299"/>
      <c r="LFA6" s="299"/>
      <c r="LFB6" s="299"/>
      <c r="LFC6" s="299"/>
      <c r="LFD6" s="299"/>
      <c r="LFE6" s="299"/>
      <c r="LFF6" s="299"/>
      <c r="LFG6" s="299"/>
      <c r="LFH6" s="299"/>
      <c r="LFI6" s="299"/>
      <c r="LFJ6" s="299"/>
      <c r="LFK6" s="299"/>
      <c r="LFL6" s="299"/>
      <c r="LFM6" s="299"/>
      <c r="LFN6" s="299"/>
      <c r="LFO6" s="299"/>
      <c r="LFP6" s="299"/>
      <c r="LFQ6" s="299"/>
      <c r="LFR6" s="299"/>
      <c r="LFS6" s="299"/>
      <c r="LFT6" s="299"/>
      <c r="LFU6" s="299"/>
      <c r="LFV6" s="299"/>
      <c r="LFW6" s="299"/>
      <c r="LFX6" s="299"/>
      <c r="LFY6" s="299"/>
      <c r="LFZ6" s="299"/>
      <c r="LGA6" s="299"/>
      <c r="LGB6" s="299"/>
      <c r="LGC6" s="299"/>
      <c r="LGD6" s="299"/>
      <c r="LGE6" s="299"/>
      <c r="LGF6" s="299"/>
      <c r="LGG6" s="299"/>
      <c r="LGH6" s="299"/>
      <c r="LGI6" s="299"/>
      <c r="LGJ6" s="299"/>
      <c r="LGK6" s="299"/>
      <c r="LGL6" s="299"/>
      <c r="LGM6" s="299"/>
      <c r="LGN6" s="299"/>
      <c r="LGO6" s="299"/>
      <c r="LGP6" s="299"/>
      <c r="LGQ6" s="299"/>
      <c r="LGR6" s="299"/>
      <c r="LGS6" s="299"/>
      <c r="LGT6" s="299"/>
      <c r="LGU6" s="299"/>
      <c r="LGV6" s="299"/>
      <c r="LGW6" s="299"/>
      <c r="LGX6" s="299"/>
      <c r="LGY6" s="299"/>
      <c r="LGZ6" s="299"/>
      <c r="LHA6" s="299"/>
      <c r="LHB6" s="299"/>
      <c r="LHC6" s="299"/>
      <c r="LHD6" s="299"/>
      <c r="LHE6" s="299"/>
      <c r="LHF6" s="299"/>
      <c r="LHG6" s="299"/>
      <c r="LHH6" s="299"/>
      <c r="LHI6" s="299"/>
      <c r="LHJ6" s="299"/>
      <c r="LHK6" s="299"/>
      <c r="LHL6" s="299"/>
      <c r="LHM6" s="299"/>
      <c r="LHN6" s="299"/>
      <c r="LHO6" s="299"/>
      <c r="LHP6" s="299"/>
      <c r="LHQ6" s="299"/>
      <c r="LHR6" s="299"/>
      <c r="LHS6" s="299"/>
      <c r="LHT6" s="299"/>
      <c r="LHU6" s="299"/>
      <c r="LHV6" s="299"/>
      <c r="LHW6" s="299"/>
      <c r="LHX6" s="299"/>
      <c r="LHY6" s="299"/>
      <c r="LHZ6" s="299"/>
      <c r="LIA6" s="299"/>
      <c r="LIB6" s="299"/>
      <c r="LIC6" s="299"/>
      <c r="LID6" s="299"/>
      <c r="LIE6" s="299"/>
      <c r="LIF6" s="299"/>
      <c r="LIG6" s="299"/>
      <c r="LIH6" s="299"/>
      <c r="LII6" s="299"/>
      <c r="LIJ6" s="299"/>
      <c r="LIK6" s="299"/>
      <c r="LIL6" s="299"/>
      <c r="LIM6" s="299"/>
      <c r="LIN6" s="299"/>
      <c r="LIO6" s="299"/>
      <c r="LIP6" s="299"/>
      <c r="LIQ6" s="299"/>
      <c r="LIR6" s="299"/>
      <c r="LIS6" s="299"/>
      <c r="LIT6" s="299"/>
      <c r="LIU6" s="299"/>
      <c r="LIV6" s="299"/>
      <c r="LIW6" s="299"/>
      <c r="LIX6" s="299"/>
      <c r="LIY6" s="299"/>
      <c r="LIZ6" s="299"/>
      <c r="LJA6" s="299"/>
      <c r="LJB6" s="299"/>
      <c r="LJC6" s="299"/>
      <c r="LJD6" s="299"/>
      <c r="LJE6" s="299"/>
      <c r="LJF6" s="299"/>
      <c r="LJG6" s="299"/>
      <c r="LJH6" s="299"/>
      <c r="LJI6" s="299"/>
      <c r="LJJ6" s="299"/>
      <c r="LJK6" s="299"/>
      <c r="LJL6" s="299"/>
      <c r="LJM6" s="299"/>
      <c r="LJN6" s="299"/>
      <c r="LJO6" s="299"/>
      <c r="LJP6" s="299"/>
      <c r="LJQ6" s="299"/>
      <c r="LJR6" s="299"/>
      <c r="LJS6" s="299"/>
      <c r="LJT6" s="299"/>
      <c r="LJU6" s="299"/>
      <c r="LJV6" s="299"/>
      <c r="LJW6" s="299"/>
      <c r="LJX6" s="299"/>
      <c r="LJY6" s="299"/>
      <c r="LJZ6" s="299"/>
      <c r="LKA6" s="299"/>
      <c r="LKB6" s="299"/>
      <c r="LKC6" s="299"/>
      <c r="LKD6" s="299"/>
      <c r="LKE6" s="299"/>
      <c r="LKF6" s="299"/>
      <c r="LKG6" s="299"/>
      <c r="LKH6" s="299"/>
      <c r="LKI6" s="299"/>
      <c r="LKJ6" s="299"/>
      <c r="LKK6" s="299"/>
      <c r="LKL6" s="299"/>
      <c r="LKM6" s="299"/>
      <c r="LKN6" s="299"/>
      <c r="LKO6" s="299"/>
      <c r="LKP6" s="299"/>
      <c r="LKQ6" s="299"/>
      <c r="LKR6" s="299"/>
      <c r="LKS6" s="299"/>
      <c r="LKT6" s="299"/>
      <c r="LKU6" s="299"/>
      <c r="LKV6" s="299"/>
      <c r="LKW6" s="299"/>
      <c r="LKX6" s="299"/>
      <c r="LKY6" s="299"/>
      <c r="LKZ6" s="299"/>
      <c r="LLA6" s="299"/>
      <c r="LLB6" s="299"/>
      <c r="LLC6" s="299"/>
      <c r="LLD6" s="299"/>
      <c r="LLE6" s="299"/>
      <c r="LLF6" s="299"/>
      <c r="LLG6" s="299"/>
      <c r="LLH6" s="299"/>
      <c r="LLI6" s="299"/>
      <c r="LLJ6" s="299"/>
      <c r="LLK6" s="299"/>
      <c r="LLL6" s="299"/>
      <c r="LLM6" s="299"/>
      <c r="LLN6" s="299"/>
      <c r="LLO6" s="299"/>
      <c r="LLP6" s="299"/>
      <c r="LLQ6" s="299"/>
      <c r="LLR6" s="299"/>
      <c r="LLS6" s="299"/>
      <c r="LLT6" s="299"/>
      <c r="LLU6" s="299"/>
      <c r="LLV6" s="299"/>
      <c r="LLW6" s="299"/>
      <c r="LLX6" s="299"/>
      <c r="LLY6" s="299"/>
      <c r="LLZ6" s="299"/>
      <c r="LMA6" s="299"/>
      <c r="LMB6" s="299"/>
      <c r="LMC6" s="299"/>
      <c r="LMD6" s="299"/>
      <c r="LME6" s="299"/>
      <c r="LMF6" s="299"/>
      <c r="LMG6" s="299"/>
      <c r="LMH6" s="299"/>
      <c r="LMI6" s="299"/>
      <c r="LMJ6" s="299"/>
      <c r="LMK6" s="299"/>
      <c r="LML6" s="299"/>
      <c r="LMM6" s="299"/>
      <c r="LMN6" s="299"/>
      <c r="LMO6" s="299"/>
      <c r="LMP6" s="299"/>
      <c r="LMQ6" s="299"/>
      <c r="LMR6" s="299"/>
      <c r="LMS6" s="299"/>
      <c r="LMT6" s="299"/>
      <c r="LMU6" s="299"/>
      <c r="LMV6" s="299"/>
      <c r="LMW6" s="299"/>
      <c r="LMX6" s="299"/>
      <c r="LMY6" s="299"/>
      <c r="LMZ6" s="299"/>
      <c r="LNA6" s="299"/>
      <c r="LNB6" s="299"/>
      <c r="LNC6" s="299"/>
      <c r="LND6" s="299"/>
      <c r="LNE6" s="299"/>
      <c r="LNF6" s="299"/>
      <c r="LNG6" s="299"/>
      <c r="LNH6" s="299"/>
      <c r="LNI6" s="299"/>
      <c r="LNJ6" s="299"/>
      <c r="LNK6" s="299"/>
      <c r="LNL6" s="299"/>
      <c r="LNM6" s="299"/>
      <c r="LNN6" s="299"/>
      <c r="LNO6" s="299"/>
      <c r="LNP6" s="299"/>
      <c r="LNQ6" s="299"/>
      <c r="LNR6" s="299"/>
      <c r="LNS6" s="299"/>
      <c r="LNT6" s="299"/>
      <c r="LNU6" s="299"/>
      <c r="LNV6" s="299"/>
      <c r="LNW6" s="299"/>
      <c r="LNX6" s="299"/>
      <c r="LNY6" s="299"/>
      <c r="LNZ6" s="299"/>
      <c r="LOA6" s="299"/>
      <c r="LOB6" s="299"/>
      <c r="LOC6" s="299"/>
      <c r="LOD6" s="299"/>
      <c r="LOE6" s="299"/>
      <c r="LOF6" s="299"/>
      <c r="LOG6" s="299"/>
      <c r="LOH6" s="299"/>
      <c r="LOI6" s="299"/>
      <c r="LOJ6" s="299"/>
      <c r="LOK6" s="299"/>
      <c r="LOL6" s="299"/>
      <c r="LOM6" s="299"/>
      <c r="LON6" s="299"/>
      <c r="LOO6" s="299"/>
      <c r="LOP6" s="299"/>
      <c r="LOQ6" s="299"/>
      <c r="LOR6" s="299"/>
      <c r="LOS6" s="299"/>
      <c r="LOT6" s="299"/>
      <c r="LOU6" s="299"/>
      <c r="LOV6" s="299"/>
      <c r="LOW6" s="299"/>
      <c r="LOX6" s="299"/>
      <c r="LOY6" s="299"/>
      <c r="LOZ6" s="299"/>
      <c r="LPA6" s="299"/>
      <c r="LPB6" s="299"/>
      <c r="LPC6" s="299"/>
      <c r="LPD6" s="299"/>
      <c r="LPE6" s="299"/>
      <c r="LPF6" s="299"/>
      <c r="LPG6" s="299"/>
      <c r="LPH6" s="299"/>
      <c r="LPI6" s="299"/>
      <c r="LPJ6" s="299"/>
      <c r="LPK6" s="299"/>
      <c r="LPL6" s="299"/>
      <c r="LPM6" s="299"/>
      <c r="LPN6" s="299"/>
      <c r="LPO6" s="299"/>
      <c r="LPP6" s="299"/>
      <c r="LPQ6" s="299"/>
      <c r="LPR6" s="299"/>
      <c r="LPS6" s="299"/>
      <c r="LPT6" s="299"/>
      <c r="LPU6" s="299"/>
      <c r="LPV6" s="299"/>
      <c r="LPW6" s="299"/>
      <c r="LPX6" s="299"/>
      <c r="LPY6" s="299"/>
      <c r="LPZ6" s="299"/>
      <c r="LQA6" s="299"/>
      <c r="LQB6" s="299"/>
      <c r="LQC6" s="299"/>
      <c r="LQD6" s="299"/>
      <c r="LQE6" s="299"/>
      <c r="LQF6" s="299"/>
      <c r="LQG6" s="299"/>
      <c r="LQH6" s="299"/>
      <c r="LQI6" s="299"/>
      <c r="LQJ6" s="299"/>
      <c r="LQK6" s="299"/>
      <c r="LQL6" s="299"/>
      <c r="LQM6" s="299"/>
      <c r="LQN6" s="299"/>
      <c r="LQO6" s="299"/>
      <c r="LQP6" s="299"/>
      <c r="LQQ6" s="299"/>
      <c r="LQR6" s="299"/>
      <c r="LQS6" s="299"/>
      <c r="LQT6" s="299"/>
      <c r="LQU6" s="299"/>
      <c r="LQV6" s="299"/>
      <c r="LQW6" s="299"/>
      <c r="LQX6" s="299"/>
      <c r="LQY6" s="299"/>
      <c r="LQZ6" s="299"/>
      <c r="LRA6" s="299"/>
      <c r="LRB6" s="299"/>
      <c r="LRC6" s="299"/>
      <c r="LRD6" s="299"/>
      <c r="LRE6" s="299"/>
      <c r="LRF6" s="299"/>
      <c r="LRG6" s="299"/>
      <c r="LRH6" s="299"/>
      <c r="LRI6" s="299"/>
      <c r="LRJ6" s="299"/>
      <c r="LRK6" s="299"/>
      <c r="LRL6" s="299"/>
      <c r="LRM6" s="299"/>
      <c r="LRN6" s="299"/>
      <c r="LRO6" s="299"/>
      <c r="LRP6" s="299"/>
      <c r="LRQ6" s="299"/>
      <c r="LRR6" s="299"/>
      <c r="LRS6" s="299"/>
      <c r="LRT6" s="299"/>
      <c r="LRU6" s="299"/>
      <c r="LRV6" s="299"/>
      <c r="LRW6" s="299"/>
      <c r="LRX6" s="299"/>
      <c r="LRY6" s="299"/>
      <c r="LRZ6" s="299"/>
      <c r="LSA6" s="299"/>
      <c r="LSB6" s="299"/>
      <c r="LSC6" s="299"/>
      <c r="LSD6" s="299"/>
      <c r="LSE6" s="299"/>
      <c r="LSF6" s="299"/>
      <c r="LSG6" s="299"/>
      <c r="LSH6" s="299"/>
      <c r="LSI6" s="299"/>
      <c r="LSJ6" s="299"/>
      <c r="LSK6" s="299"/>
      <c r="LSL6" s="299"/>
      <c r="LSM6" s="299"/>
      <c r="LSN6" s="299"/>
      <c r="LSO6" s="299"/>
      <c r="LSP6" s="299"/>
      <c r="LSQ6" s="299"/>
      <c r="LSR6" s="299"/>
      <c r="LSS6" s="299"/>
      <c r="LST6" s="299"/>
      <c r="LSU6" s="299"/>
      <c r="LSV6" s="299"/>
      <c r="LSW6" s="299"/>
      <c r="LSX6" s="299"/>
      <c r="LSY6" s="299"/>
      <c r="LSZ6" s="299"/>
      <c r="LTA6" s="299"/>
      <c r="LTB6" s="299"/>
      <c r="LTC6" s="299"/>
      <c r="LTD6" s="299"/>
      <c r="LTE6" s="299"/>
      <c r="LTF6" s="299"/>
      <c r="LTG6" s="299"/>
      <c r="LTH6" s="299"/>
      <c r="LTI6" s="299"/>
      <c r="LTJ6" s="299"/>
      <c r="LTK6" s="299"/>
      <c r="LTL6" s="299"/>
      <c r="LTM6" s="299"/>
      <c r="LTN6" s="299"/>
      <c r="LTO6" s="299"/>
      <c r="LTP6" s="299"/>
      <c r="LTQ6" s="299"/>
      <c r="LTR6" s="299"/>
      <c r="LTS6" s="299"/>
      <c r="LTT6" s="299"/>
      <c r="LTU6" s="299"/>
      <c r="LTV6" s="299"/>
      <c r="LTW6" s="299"/>
      <c r="LTX6" s="299"/>
      <c r="LTY6" s="299"/>
      <c r="LTZ6" s="299"/>
      <c r="LUA6" s="299"/>
      <c r="LUB6" s="299"/>
      <c r="LUC6" s="299"/>
      <c r="LUD6" s="299"/>
      <c r="LUE6" s="299"/>
      <c r="LUF6" s="299"/>
      <c r="LUG6" s="299"/>
      <c r="LUH6" s="299"/>
      <c r="LUI6" s="299"/>
      <c r="LUJ6" s="299"/>
      <c r="LUK6" s="299"/>
      <c r="LUL6" s="299"/>
      <c r="LUM6" s="299"/>
      <c r="LUN6" s="299"/>
      <c r="LUO6" s="299"/>
      <c r="LUP6" s="299"/>
      <c r="LUQ6" s="299"/>
      <c r="LUR6" s="299"/>
      <c r="LUS6" s="299"/>
      <c r="LUT6" s="299"/>
      <c r="LUU6" s="299"/>
      <c r="LUV6" s="299"/>
      <c r="LUW6" s="299"/>
      <c r="LUX6" s="299"/>
      <c r="LUY6" s="299"/>
      <c r="LUZ6" s="299"/>
      <c r="LVA6" s="299"/>
      <c r="LVB6" s="299"/>
      <c r="LVC6" s="299"/>
      <c r="LVD6" s="299"/>
      <c r="LVE6" s="299"/>
      <c r="LVF6" s="299"/>
      <c r="LVG6" s="299"/>
      <c r="LVH6" s="299"/>
      <c r="LVI6" s="299"/>
      <c r="LVJ6" s="299"/>
      <c r="LVK6" s="299"/>
      <c r="LVL6" s="299"/>
      <c r="LVM6" s="299"/>
      <c r="LVN6" s="299"/>
      <c r="LVO6" s="299"/>
      <c r="LVP6" s="299"/>
      <c r="LVQ6" s="299"/>
      <c r="LVR6" s="299"/>
      <c r="LVS6" s="299"/>
      <c r="LVT6" s="299"/>
      <c r="LVU6" s="299"/>
      <c r="LVV6" s="299"/>
      <c r="LVW6" s="299"/>
      <c r="LVX6" s="299"/>
      <c r="LVY6" s="299"/>
      <c r="LVZ6" s="299"/>
      <c r="LWA6" s="299"/>
      <c r="LWB6" s="299"/>
      <c r="LWC6" s="299"/>
      <c r="LWD6" s="299"/>
      <c r="LWE6" s="299"/>
      <c r="LWF6" s="299"/>
      <c r="LWG6" s="299"/>
      <c r="LWH6" s="299"/>
      <c r="LWI6" s="299"/>
      <c r="LWJ6" s="299"/>
      <c r="LWK6" s="299"/>
      <c r="LWL6" s="299"/>
      <c r="LWM6" s="299"/>
      <c r="LWN6" s="299"/>
      <c r="LWO6" s="299"/>
      <c r="LWP6" s="299"/>
      <c r="LWQ6" s="299"/>
      <c r="LWR6" s="299"/>
      <c r="LWS6" s="299"/>
      <c r="LWT6" s="299"/>
      <c r="LWU6" s="299"/>
      <c r="LWV6" s="299"/>
      <c r="LWW6" s="299"/>
      <c r="LWX6" s="299"/>
      <c r="LWY6" s="299"/>
      <c r="LWZ6" s="299"/>
      <c r="LXA6" s="299"/>
      <c r="LXB6" s="299"/>
      <c r="LXC6" s="299"/>
      <c r="LXD6" s="299"/>
      <c r="LXE6" s="299"/>
      <c r="LXF6" s="299"/>
      <c r="LXG6" s="299"/>
      <c r="LXH6" s="299"/>
      <c r="LXI6" s="299"/>
      <c r="LXJ6" s="299"/>
      <c r="LXK6" s="299"/>
      <c r="LXL6" s="299"/>
      <c r="LXM6" s="299"/>
      <c r="LXN6" s="299"/>
      <c r="LXO6" s="299"/>
      <c r="LXP6" s="299"/>
      <c r="LXQ6" s="299"/>
      <c r="LXR6" s="299"/>
      <c r="LXS6" s="299"/>
      <c r="LXT6" s="299"/>
      <c r="LXU6" s="299"/>
      <c r="LXV6" s="299"/>
      <c r="LXW6" s="299"/>
      <c r="LXX6" s="299"/>
      <c r="LXY6" s="299"/>
      <c r="LXZ6" s="299"/>
      <c r="LYA6" s="299"/>
      <c r="LYB6" s="299"/>
      <c r="LYC6" s="299"/>
      <c r="LYD6" s="299"/>
      <c r="LYE6" s="299"/>
      <c r="LYF6" s="299"/>
      <c r="LYG6" s="299"/>
      <c r="LYH6" s="299"/>
      <c r="LYI6" s="299"/>
      <c r="LYJ6" s="299"/>
      <c r="LYK6" s="299"/>
      <c r="LYL6" s="299"/>
      <c r="LYM6" s="299"/>
      <c r="LYN6" s="299"/>
      <c r="LYO6" s="299"/>
      <c r="LYP6" s="299"/>
      <c r="LYQ6" s="299"/>
      <c r="LYR6" s="299"/>
      <c r="LYS6" s="299"/>
      <c r="LYT6" s="299"/>
      <c r="LYU6" s="299"/>
      <c r="LYV6" s="299"/>
      <c r="LYW6" s="299"/>
      <c r="LYX6" s="299"/>
      <c r="LYY6" s="299"/>
      <c r="LYZ6" s="299"/>
      <c r="LZA6" s="299"/>
      <c r="LZB6" s="299"/>
      <c r="LZC6" s="299"/>
      <c r="LZD6" s="299"/>
      <c r="LZE6" s="299"/>
      <c r="LZF6" s="299"/>
      <c r="LZG6" s="299"/>
      <c r="LZH6" s="299"/>
      <c r="LZI6" s="299"/>
      <c r="LZJ6" s="299"/>
      <c r="LZK6" s="299"/>
      <c r="LZL6" s="299"/>
      <c r="LZM6" s="299"/>
      <c r="LZN6" s="299"/>
      <c r="LZO6" s="299"/>
      <c r="LZP6" s="299"/>
      <c r="LZQ6" s="299"/>
      <c r="LZR6" s="299"/>
      <c r="LZS6" s="299"/>
      <c r="LZT6" s="299"/>
      <c r="LZU6" s="299"/>
      <c r="LZV6" s="299"/>
      <c r="LZW6" s="299"/>
      <c r="LZX6" s="299"/>
      <c r="LZY6" s="299"/>
      <c r="LZZ6" s="299"/>
      <c r="MAA6" s="299"/>
      <c r="MAB6" s="299"/>
      <c r="MAC6" s="299"/>
      <c r="MAD6" s="299"/>
      <c r="MAE6" s="299"/>
      <c r="MAF6" s="299"/>
      <c r="MAG6" s="299"/>
      <c r="MAH6" s="299"/>
      <c r="MAI6" s="299"/>
      <c r="MAJ6" s="299"/>
      <c r="MAK6" s="299"/>
      <c r="MAL6" s="299"/>
      <c r="MAM6" s="299"/>
      <c r="MAN6" s="299"/>
      <c r="MAO6" s="299"/>
      <c r="MAP6" s="299"/>
      <c r="MAQ6" s="299"/>
      <c r="MAR6" s="299"/>
      <c r="MAS6" s="299"/>
      <c r="MAT6" s="299"/>
      <c r="MAU6" s="299"/>
      <c r="MAV6" s="299"/>
      <c r="MAW6" s="299"/>
      <c r="MAX6" s="299"/>
      <c r="MAY6" s="299"/>
      <c r="MAZ6" s="299"/>
      <c r="MBA6" s="299"/>
      <c r="MBB6" s="299"/>
      <c r="MBC6" s="299"/>
      <c r="MBD6" s="299"/>
      <c r="MBE6" s="299"/>
      <c r="MBF6" s="299"/>
      <c r="MBG6" s="299"/>
      <c r="MBH6" s="299"/>
      <c r="MBI6" s="299"/>
      <c r="MBJ6" s="299"/>
      <c r="MBK6" s="299"/>
      <c r="MBL6" s="299"/>
      <c r="MBM6" s="299"/>
      <c r="MBN6" s="299"/>
      <c r="MBO6" s="299"/>
      <c r="MBP6" s="299"/>
      <c r="MBQ6" s="299"/>
      <c r="MBR6" s="299"/>
      <c r="MBS6" s="299"/>
      <c r="MBT6" s="299"/>
      <c r="MBU6" s="299"/>
      <c r="MBV6" s="299"/>
      <c r="MBW6" s="299"/>
      <c r="MBX6" s="299"/>
      <c r="MBY6" s="299"/>
      <c r="MBZ6" s="299"/>
      <c r="MCA6" s="299"/>
      <c r="MCB6" s="299"/>
      <c r="MCC6" s="299"/>
      <c r="MCD6" s="299"/>
      <c r="MCE6" s="299"/>
      <c r="MCF6" s="299"/>
      <c r="MCG6" s="299"/>
      <c r="MCH6" s="299"/>
      <c r="MCI6" s="299"/>
      <c r="MCJ6" s="299"/>
      <c r="MCK6" s="299"/>
      <c r="MCL6" s="299"/>
      <c r="MCM6" s="299"/>
      <c r="MCN6" s="299"/>
      <c r="MCO6" s="299"/>
      <c r="MCP6" s="299"/>
      <c r="MCQ6" s="299"/>
      <c r="MCR6" s="299"/>
      <c r="MCS6" s="299"/>
      <c r="MCT6" s="299"/>
      <c r="MCU6" s="299"/>
      <c r="MCV6" s="299"/>
      <c r="MCW6" s="299"/>
      <c r="MCX6" s="299"/>
      <c r="MCY6" s="299"/>
      <c r="MCZ6" s="299"/>
      <c r="MDA6" s="299"/>
      <c r="MDB6" s="299"/>
      <c r="MDC6" s="299"/>
      <c r="MDD6" s="299"/>
      <c r="MDE6" s="299"/>
      <c r="MDF6" s="299"/>
      <c r="MDG6" s="299"/>
      <c r="MDH6" s="299"/>
      <c r="MDI6" s="299"/>
      <c r="MDJ6" s="299"/>
      <c r="MDK6" s="299"/>
      <c r="MDL6" s="299"/>
      <c r="MDM6" s="299"/>
      <c r="MDN6" s="299"/>
      <c r="MDO6" s="299"/>
      <c r="MDP6" s="299"/>
      <c r="MDQ6" s="299"/>
      <c r="MDR6" s="299"/>
      <c r="MDS6" s="299"/>
      <c r="MDT6" s="299"/>
      <c r="MDU6" s="299"/>
      <c r="MDV6" s="299"/>
      <c r="MDW6" s="299"/>
      <c r="MDX6" s="299"/>
      <c r="MDY6" s="299"/>
      <c r="MDZ6" s="299"/>
      <c r="MEA6" s="299"/>
      <c r="MEB6" s="299"/>
      <c r="MEC6" s="299"/>
      <c r="MED6" s="299"/>
      <c r="MEE6" s="299"/>
      <c r="MEF6" s="299"/>
      <c r="MEG6" s="299"/>
      <c r="MEH6" s="299"/>
      <c r="MEI6" s="299"/>
      <c r="MEJ6" s="299"/>
      <c r="MEK6" s="299"/>
      <c r="MEL6" s="299"/>
      <c r="MEM6" s="299"/>
      <c r="MEN6" s="299"/>
      <c r="MEO6" s="299"/>
      <c r="MEP6" s="299"/>
      <c r="MEQ6" s="299"/>
      <c r="MER6" s="299"/>
      <c r="MES6" s="299"/>
      <c r="MET6" s="299"/>
      <c r="MEU6" s="299"/>
      <c r="MEV6" s="299"/>
      <c r="MEW6" s="299"/>
      <c r="MEX6" s="299"/>
      <c r="MEY6" s="299"/>
      <c r="MEZ6" s="299"/>
      <c r="MFA6" s="299"/>
      <c r="MFB6" s="299"/>
      <c r="MFC6" s="299"/>
      <c r="MFD6" s="299"/>
      <c r="MFE6" s="299"/>
      <c r="MFF6" s="299"/>
      <c r="MFG6" s="299"/>
      <c r="MFH6" s="299"/>
      <c r="MFI6" s="299"/>
      <c r="MFJ6" s="299"/>
      <c r="MFK6" s="299"/>
      <c r="MFL6" s="299"/>
      <c r="MFM6" s="299"/>
      <c r="MFN6" s="299"/>
      <c r="MFO6" s="299"/>
      <c r="MFP6" s="299"/>
      <c r="MFQ6" s="299"/>
      <c r="MFR6" s="299"/>
      <c r="MFS6" s="299"/>
      <c r="MFT6" s="299"/>
      <c r="MFU6" s="299"/>
      <c r="MFV6" s="299"/>
      <c r="MFW6" s="299"/>
      <c r="MFX6" s="299"/>
      <c r="MFY6" s="299"/>
      <c r="MFZ6" s="299"/>
      <c r="MGA6" s="299"/>
      <c r="MGB6" s="299"/>
      <c r="MGC6" s="299"/>
      <c r="MGD6" s="299"/>
      <c r="MGE6" s="299"/>
      <c r="MGF6" s="299"/>
      <c r="MGG6" s="299"/>
      <c r="MGH6" s="299"/>
      <c r="MGI6" s="299"/>
      <c r="MGJ6" s="299"/>
      <c r="MGK6" s="299"/>
      <c r="MGL6" s="299"/>
      <c r="MGM6" s="299"/>
      <c r="MGN6" s="299"/>
      <c r="MGO6" s="299"/>
      <c r="MGP6" s="299"/>
      <c r="MGQ6" s="299"/>
      <c r="MGR6" s="299"/>
      <c r="MGS6" s="299"/>
      <c r="MGT6" s="299"/>
      <c r="MGU6" s="299"/>
      <c r="MGV6" s="299"/>
      <c r="MGW6" s="299"/>
      <c r="MGX6" s="299"/>
      <c r="MGY6" s="299"/>
      <c r="MGZ6" s="299"/>
      <c r="MHA6" s="299"/>
      <c r="MHB6" s="299"/>
      <c r="MHC6" s="299"/>
      <c r="MHD6" s="299"/>
      <c r="MHE6" s="299"/>
      <c r="MHF6" s="299"/>
      <c r="MHG6" s="299"/>
      <c r="MHH6" s="299"/>
      <c r="MHI6" s="299"/>
      <c r="MHJ6" s="299"/>
      <c r="MHK6" s="299"/>
      <c r="MHL6" s="299"/>
      <c r="MHM6" s="299"/>
      <c r="MHN6" s="299"/>
      <c r="MHO6" s="299"/>
      <c r="MHP6" s="299"/>
      <c r="MHQ6" s="299"/>
      <c r="MHR6" s="299"/>
      <c r="MHS6" s="299"/>
      <c r="MHT6" s="299"/>
      <c r="MHU6" s="299"/>
      <c r="MHV6" s="299"/>
      <c r="MHW6" s="299"/>
      <c r="MHX6" s="299"/>
      <c r="MHY6" s="299"/>
      <c r="MHZ6" s="299"/>
      <c r="MIA6" s="299"/>
      <c r="MIB6" s="299"/>
      <c r="MIC6" s="299"/>
      <c r="MID6" s="299"/>
      <c r="MIE6" s="299"/>
      <c r="MIF6" s="299"/>
      <c r="MIG6" s="299"/>
      <c r="MIH6" s="299"/>
      <c r="MII6" s="299"/>
      <c r="MIJ6" s="299"/>
      <c r="MIK6" s="299"/>
      <c r="MIL6" s="299"/>
      <c r="MIM6" s="299"/>
      <c r="MIN6" s="299"/>
      <c r="MIO6" s="299"/>
      <c r="MIP6" s="299"/>
      <c r="MIQ6" s="299"/>
      <c r="MIR6" s="299"/>
      <c r="MIS6" s="299"/>
      <c r="MIT6" s="299"/>
      <c r="MIU6" s="299"/>
      <c r="MIV6" s="299"/>
      <c r="MIW6" s="299"/>
      <c r="MIX6" s="299"/>
      <c r="MIY6" s="299"/>
      <c r="MIZ6" s="299"/>
      <c r="MJA6" s="299"/>
      <c r="MJB6" s="299"/>
      <c r="MJC6" s="299"/>
      <c r="MJD6" s="299"/>
      <c r="MJE6" s="299"/>
      <c r="MJF6" s="299"/>
      <c r="MJG6" s="299"/>
      <c r="MJH6" s="299"/>
      <c r="MJI6" s="299"/>
      <c r="MJJ6" s="299"/>
      <c r="MJK6" s="299"/>
      <c r="MJL6" s="299"/>
      <c r="MJM6" s="299"/>
      <c r="MJN6" s="299"/>
      <c r="MJO6" s="299"/>
      <c r="MJP6" s="299"/>
      <c r="MJQ6" s="299"/>
      <c r="MJR6" s="299"/>
      <c r="MJS6" s="299"/>
      <c r="MJT6" s="299"/>
      <c r="MJU6" s="299"/>
      <c r="MJV6" s="299"/>
      <c r="MJW6" s="299"/>
      <c r="MJX6" s="299"/>
      <c r="MJY6" s="299"/>
      <c r="MJZ6" s="299"/>
      <c r="MKA6" s="299"/>
      <c r="MKB6" s="299"/>
      <c r="MKC6" s="299"/>
      <c r="MKD6" s="299"/>
      <c r="MKE6" s="299"/>
      <c r="MKF6" s="299"/>
      <c r="MKG6" s="299"/>
      <c r="MKH6" s="299"/>
      <c r="MKI6" s="299"/>
      <c r="MKJ6" s="299"/>
      <c r="MKK6" s="299"/>
      <c r="MKL6" s="299"/>
      <c r="MKM6" s="299"/>
      <c r="MKN6" s="299"/>
      <c r="MKO6" s="299"/>
      <c r="MKP6" s="299"/>
      <c r="MKQ6" s="299"/>
      <c r="MKR6" s="299"/>
      <c r="MKS6" s="299"/>
      <c r="MKT6" s="299"/>
      <c r="MKU6" s="299"/>
      <c r="MKV6" s="299"/>
      <c r="MKW6" s="299"/>
      <c r="MKX6" s="299"/>
      <c r="MKY6" s="299"/>
      <c r="MKZ6" s="299"/>
      <c r="MLA6" s="299"/>
      <c r="MLB6" s="299"/>
      <c r="MLC6" s="299"/>
      <c r="MLD6" s="299"/>
      <c r="MLE6" s="299"/>
      <c r="MLF6" s="299"/>
      <c r="MLG6" s="299"/>
      <c r="MLH6" s="299"/>
      <c r="MLI6" s="299"/>
      <c r="MLJ6" s="299"/>
      <c r="MLK6" s="299"/>
      <c r="MLL6" s="299"/>
      <c r="MLM6" s="299"/>
      <c r="MLN6" s="299"/>
      <c r="MLO6" s="299"/>
      <c r="MLP6" s="299"/>
      <c r="MLQ6" s="299"/>
      <c r="MLR6" s="299"/>
      <c r="MLS6" s="299"/>
      <c r="MLT6" s="299"/>
      <c r="MLU6" s="299"/>
      <c r="MLV6" s="299"/>
      <c r="MLW6" s="299"/>
      <c r="MLX6" s="299"/>
      <c r="MLY6" s="299"/>
      <c r="MLZ6" s="299"/>
      <c r="MMA6" s="299"/>
      <c r="MMB6" s="299"/>
      <c r="MMC6" s="299"/>
      <c r="MMD6" s="299"/>
      <c r="MME6" s="299"/>
      <c r="MMF6" s="299"/>
      <c r="MMG6" s="299"/>
      <c r="MMH6" s="299"/>
      <c r="MMI6" s="299"/>
      <c r="MMJ6" s="299"/>
      <c r="MMK6" s="299"/>
      <c r="MML6" s="299"/>
      <c r="MMM6" s="299"/>
      <c r="MMN6" s="299"/>
      <c r="MMO6" s="299"/>
      <c r="MMP6" s="299"/>
      <c r="MMQ6" s="299"/>
      <c r="MMR6" s="299"/>
      <c r="MMS6" s="299"/>
      <c r="MMT6" s="299"/>
      <c r="MMU6" s="299"/>
      <c r="MMV6" s="299"/>
      <c r="MMW6" s="299"/>
      <c r="MMX6" s="299"/>
      <c r="MMY6" s="299"/>
      <c r="MMZ6" s="299"/>
      <c r="MNA6" s="299"/>
      <c r="MNB6" s="299"/>
      <c r="MNC6" s="299"/>
      <c r="MND6" s="299"/>
      <c r="MNE6" s="299"/>
      <c r="MNF6" s="299"/>
      <c r="MNG6" s="299"/>
      <c r="MNH6" s="299"/>
      <c r="MNI6" s="299"/>
      <c r="MNJ6" s="299"/>
      <c r="MNK6" s="299"/>
      <c r="MNL6" s="299"/>
      <c r="MNM6" s="299"/>
      <c r="MNN6" s="299"/>
      <c r="MNO6" s="299"/>
      <c r="MNP6" s="299"/>
      <c r="MNQ6" s="299"/>
      <c r="MNR6" s="299"/>
      <c r="MNS6" s="299"/>
      <c r="MNT6" s="299"/>
      <c r="MNU6" s="299"/>
      <c r="MNV6" s="299"/>
      <c r="MNW6" s="299"/>
      <c r="MNX6" s="299"/>
      <c r="MNY6" s="299"/>
      <c r="MNZ6" s="299"/>
      <c r="MOA6" s="299"/>
      <c r="MOB6" s="299"/>
      <c r="MOC6" s="299"/>
      <c r="MOD6" s="299"/>
      <c r="MOE6" s="299"/>
      <c r="MOF6" s="299"/>
      <c r="MOG6" s="299"/>
      <c r="MOH6" s="299"/>
      <c r="MOI6" s="299"/>
      <c r="MOJ6" s="299"/>
      <c r="MOK6" s="299"/>
      <c r="MOL6" s="299"/>
      <c r="MOM6" s="299"/>
      <c r="MON6" s="299"/>
      <c r="MOO6" s="299"/>
      <c r="MOP6" s="299"/>
      <c r="MOQ6" s="299"/>
      <c r="MOR6" s="299"/>
      <c r="MOS6" s="299"/>
      <c r="MOT6" s="299"/>
      <c r="MOU6" s="299"/>
      <c r="MOV6" s="299"/>
      <c r="MOW6" s="299"/>
      <c r="MOX6" s="299"/>
      <c r="MOY6" s="299"/>
      <c r="MOZ6" s="299"/>
      <c r="MPA6" s="299"/>
      <c r="MPB6" s="299"/>
      <c r="MPC6" s="299"/>
      <c r="MPD6" s="299"/>
      <c r="MPE6" s="299"/>
      <c r="MPF6" s="299"/>
      <c r="MPG6" s="299"/>
      <c r="MPH6" s="299"/>
      <c r="MPI6" s="299"/>
      <c r="MPJ6" s="299"/>
      <c r="MPK6" s="299"/>
      <c r="MPL6" s="299"/>
      <c r="MPM6" s="299"/>
      <c r="MPN6" s="299"/>
      <c r="MPO6" s="299"/>
      <c r="MPP6" s="299"/>
      <c r="MPQ6" s="299"/>
      <c r="MPR6" s="299"/>
      <c r="MPS6" s="299"/>
      <c r="MPT6" s="299"/>
      <c r="MPU6" s="299"/>
      <c r="MPV6" s="299"/>
      <c r="MPW6" s="299"/>
      <c r="MPX6" s="299"/>
      <c r="MPY6" s="299"/>
      <c r="MPZ6" s="299"/>
      <c r="MQA6" s="299"/>
      <c r="MQB6" s="299"/>
      <c r="MQC6" s="299"/>
      <c r="MQD6" s="299"/>
      <c r="MQE6" s="299"/>
      <c r="MQF6" s="299"/>
      <c r="MQG6" s="299"/>
      <c r="MQH6" s="299"/>
      <c r="MQI6" s="299"/>
      <c r="MQJ6" s="299"/>
      <c r="MQK6" s="299"/>
      <c r="MQL6" s="299"/>
      <c r="MQM6" s="299"/>
      <c r="MQN6" s="299"/>
      <c r="MQO6" s="299"/>
      <c r="MQP6" s="299"/>
      <c r="MQQ6" s="299"/>
      <c r="MQR6" s="299"/>
      <c r="MQS6" s="299"/>
      <c r="MQT6" s="299"/>
      <c r="MQU6" s="299"/>
      <c r="MQV6" s="299"/>
      <c r="MQW6" s="299"/>
      <c r="MQX6" s="299"/>
      <c r="MQY6" s="299"/>
      <c r="MQZ6" s="299"/>
      <c r="MRA6" s="299"/>
      <c r="MRB6" s="299"/>
      <c r="MRC6" s="299"/>
      <c r="MRD6" s="299"/>
      <c r="MRE6" s="299"/>
      <c r="MRF6" s="299"/>
      <c r="MRG6" s="299"/>
      <c r="MRH6" s="299"/>
      <c r="MRI6" s="299"/>
      <c r="MRJ6" s="299"/>
      <c r="MRK6" s="299"/>
      <c r="MRL6" s="299"/>
      <c r="MRM6" s="299"/>
      <c r="MRN6" s="299"/>
      <c r="MRO6" s="299"/>
      <c r="MRP6" s="299"/>
      <c r="MRQ6" s="299"/>
      <c r="MRR6" s="299"/>
      <c r="MRS6" s="299"/>
      <c r="MRT6" s="299"/>
      <c r="MRU6" s="299"/>
      <c r="MRV6" s="299"/>
      <c r="MRW6" s="299"/>
      <c r="MRX6" s="299"/>
      <c r="MRY6" s="299"/>
      <c r="MRZ6" s="299"/>
      <c r="MSA6" s="299"/>
      <c r="MSB6" s="299"/>
      <c r="MSC6" s="299"/>
      <c r="MSD6" s="299"/>
      <c r="MSE6" s="299"/>
      <c r="MSF6" s="299"/>
      <c r="MSG6" s="299"/>
      <c r="MSH6" s="299"/>
      <c r="MSI6" s="299"/>
      <c r="MSJ6" s="299"/>
      <c r="MSK6" s="299"/>
      <c r="MSL6" s="299"/>
      <c r="MSM6" s="299"/>
      <c r="MSN6" s="299"/>
      <c r="MSO6" s="299"/>
      <c r="MSP6" s="299"/>
      <c r="MSQ6" s="299"/>
      <c r="MSR6" s="299"/>
      <c r="MSS6" s="299"/>
      <c r="MST6" s="299"/>
      <c r="MSU6" s="299"/>
      <c r="MSV6" s="299"/>
      <c r="MSW6" s="299"/>
      <c r="MSX6" s="299"/>
      <c r="MSY6" s="299"/>
      <c r="MSZ6" s="299"/>
      <c r="MTA6" s="299"/>
      <c r="MTB6" s="299"/>
      <c r="MTC6" s="299"/>
      <c r="MTD6" s="299"/>
      <c r="MTE6" s="299"/>
      <c r="MTF6" s="299"/>
      <c r="MTG6" s="299"/>
      <c r="MTH6" s="299"/>
      <c r="MTI6" s="299"/>
      <c r="MTJ6" s="299"/>
      <c r="MTK6" s="299"/>
      <c r="MTL6" s="299"/>
      <c r="MTM6" s="299"/>
      <c r="MTN6" s="299"/>
      <c r="MTO6" s="299"/>
      <c r="MTP6" s="299"/>
      <c r="MTQ6" s="299"/>
      <c r="MTR6" s="299"/>
      <c r="MTS6" s="299"/>
      <c r="MTT6" s="299"/>
      <c r="MTU6" s="299"/>
      <c r="MTV6" s="299"/>
      <c r="MTW6" s="299"/>
      <c r="MTX6" s="299"/>
      <c r="MTY6" s="299"/>
      <c r="MTZ6" s="299"/>
      <c r="MUA6" s="299"/>
      <c r="MUB6" s="299"/>
      <c r="MUC6" s="299"/>
      <c r="MUD6" s="299"/>
      <c r="MUE6" s="299"/>
      <c r="MUF6" s="299"/>
      <c r="MUG6" s="299"/>
      <c r="MUH6" s="299"/>
      <c r="MUI6" s="299"/>
      <c r="MUJ6" s="299"/>
      <c r="MUK6" s="299"/>
      <c r="MUL6" s="299"/>
      <c r="MUM6" s="299"/>
      <c r="MUN6" s="299"/>
      <c r="MUO6" s="299"/>
      <c r="MUP6" s="299"/>
      <c r="MUQ6" s="299"/>
      <c r="MUR6" s="299"/>
      <c r="MUS6" s="299"/>
      <c r="MUT6" s="299"/>
      <c r="MUU6" s="299"/>
      <c r="MUV6" s="299"/>
      <c r="MUW6" s="299"/>
      <c r="MUX6" s="299"/>
      <c r="MUY6" s="299"/>
      <c r="MUZ6" s="299"/>
      <c r="MVA6" s="299"/>
      <c r="MVB6" s="299"/>
      <c r="MVC6" s="299"/>
      <c r="MVD6" s="299"/>
      <c r="MVE6" s="299"/>
      <c r="MVF6" s="299"/>
      <c r="MVG6" s="299"/>
      <c r="MVH6" s="299"/>
      <c r="MVI6" s="299"/>
      <c r="MVJ6" s="299"/>
      <c r="MVK6" s="299"/>
      <c r="MVL6" s="299"/>
      <c r="MVM6" s="299"/>
      <c r="MVN6" s="299"/>
      <c r="MVO6" s="299"/>
      <c r="MVP6" s="299"/>
      <c r="MVQ6" s="299"/>
      <c r="MVR6" s="299"/>
      <c r="MVS6" s="299"/>
      <c r="MVT6" s="299"/>
      <c r="MVU6" s="299"/>
      <c r="MVV6" s="299"/>
      <c r="MVW6" s="299"/>
      <c r="MVX6" s="299"/>
      <c r="MVY6" s="299"/>
      <c r="MVZ6" s="299"/>
      <c r="MWA6" s="299"/>
      <c r="MWB6" s="299"/>
      <c r="MWC6" s="299"/>
      <c r="MWD6" s="299"/>
      <c r="MWE6" s="299"/>
      <c r="MWF6" s="299"/>
      <c r="MWG6" s="299"/>
      <c r="MWH6" s="299"/>
      <c r="MWI6" s="299"/>
      <c r="MWJ6" s="299"/>
      <c r="MWK6" s="299"/>
      <c r="MWL6" s="299"/>
      <c r="MWM6" s="299"/>
      <c r="MWN6" s="299"/>
      <c r="MWO6" s="299"/>
      <c r="MWP6" s="299"/>
      <c r="MWQ6" s="299"/>
      <c r="MWR6" s="299"/>
      <c r="MWS6" s="299"/>
      <c r="MWT6" s="299"/>
      <c r="MWU6" s="299"/>
      <c r="MWV6" s="299"/>
      <c r="MWW6" s="299"/>
      <c r="MWX6" s="299"/>
      <c r="MWY6" s="299"/>
      <c r="MWZ6" s="299"/>
      <c r="MXA6" s="299"/>
      <c r="MXB6" s="299"/>
      <c r="MXC6" s="299"/>
      <c r="MXD6" s="299"/>
      <c r="MXE6" s="299"/>
      <c r="MXF6" s="299"/>
      <c r="MXG6" s="299"/>
      <c r="MXH6" s="299"/>
      <c r="MXI6" s="299"/>
      <c r="MXJ6" s="299"/>
      <c r="MXK6" s="299"/>
      <c r="MXL6" s="299"/>
      <c r="MXM6" s="299"/>
      <c r="MXN6" s="299"/>
      <c r="MXO6" s="299"/>
      <c r="MXP6" s="299"/>
      <c r="MXQ6" s="299"/>
      <c r="MXR6" s="299"/>
      <c r="MXS6" s="299"/>
      <c r="MXT6" s="299"/>
      <c r="MXU6" s="299"/>
      <c r="MXV6" s="299"/>
      <c r="MXW6" s="299"/>
      <c r="MXX6" s="299"/>
      <c r="MXY6" s="299"/>
      <c r="MXZ6" s="299"/>
      <c r="MYA6" s="299"/>
      <c r="MYB6" s="299"/>
      <c r="MYC6" s="299"/>
      <c r="MYD6" s="299"/>
      <c r="MYE6" s="299"/>
      <c r="MYF6" s="299"/>
      <c r="MYG6" s="299"/>
      <c r="MYH6" s="299"/>
      <c r="MYI6" s="299"/>
      <c r="MYJ6" s="299"/>
      <c r="MYK6" s="299"/>
      <c r="MYL6" s="299"/>
      <c r="MYM6" s="299"/>
      <c r="MYN6" s="299"/>
      <c r="MYO6" s="299"/>
      <c r="MYP6" s="299"/>
      <c r="MYQ6" s="299"/>
      <c r="MYR6" s="299"/>
      <c r="MYS6" s="299"/>
      <c r="MYT6" s="299"/>
      <c r="MYU6" s="299"/>
      <c r="MYV6" s="299"/>
      <c r="MYW6" s="299"/>
      <c r="MYX6" s="299"/>
      <c r="MYY6" s="299"/>
      <c r="MYZ6" s="299"/>
      <c r="MZA6" s="299"/>
      <c r="MZB6" s="299"/>
      <c r="MZC6" s="299"/>
      <c r="MZD6" s="299"/>
      <c r="MZE6" s="299"/>
      <c r="MZF6" s="299"/>
      <c r="MZG6" s="299"/>
      <c r="MZH6" s="299"/>
      <c r="MZI6" s="299"/>
      <c r="MZJ6" s="299"/>
      <c r="MZK6" s="299"/>
      <c r="MZL6" s="299"/>
      <c r="MZM6" s="299"/>
      <c r="MZN6" s="299"/>
      <c r="MZO6" s="299"/>
      <c r="MZP6" s="299"/>
      <c r="MZQ6" s="299"/>
      <c r="MZR6" s="299"/>
      <c r="MZS6" s="299"/>
      <c r="MZT6" s="299"/>
      <c r="MZU6" s="299"/>
      <c r="MZV6" s="299"/>
      <c r="MZW6" s="299"/>
      <c r="MZX6" s="299"/>
      <c r="MZY6" s="299"/>
      <c r="MZZ6" s="299"/>
      <c r="NAA6" s="299"/>
      <c r="NAB6" s="299"/>
      <c r="NAC6" s="299"/>
      <c r="NAD6" s="299"/>
      <c r="NAE6" s="299"/>
      <c r="NAF6" s="299"/>
      <c r="NAG6" s="299"/>
      <c r="NAH6" s="299"/>
      <c r="NAI6" s="299"/>
      <c r="NAJ6" s="299"/>
      <c r="NAK6" s="299"/>
      <c r="NAL6" s="299"/>
      <c r="NAM6" s="299"/>
      <c r="NAN6" s="299"/>
      <c r="NAO6" s="299"/>
      <c r="NAP6" s="299"/>
      <c r="NAQ6" s="299"/>
      <c r="NAR6" s="299"/>
      <c r="NAS6" s="299"/>
      <c r="NAT6" s="299"/>
      <c r="NAU6" s="299"/>
      <c r="NAV6" s="299"/>
      <c r="NAW6" s="299"/>
      <c r="NAX6" s="299"/>
      <c r="NAY6" s="299"/>
      <c r="NAZ6" s="299"/>
      <c r="NBA6" s="299"/>
      <c r="NBB6" s="299"/>
      <c r="NBC6" s="299"/>
      <c r="NBD6" s="299"/>
      <c r="NBE6" s="299"/>
      <c r="NBF6" s="299"/>
      <c r="NBG6" s="299"/>
      <c r="NBH6" s="299"/>
      <c r="NBI6" s="299"/>
      <c r="NBJ6" s="299"/>
      <c r="NBK6" s="299"/>
      <c r="NBL6" s="299"/>
      <c r="NBM6" s="299"/>
      <c r="NBN6" s="299"/>
      <c r="NBO6" s="299"/>
      <c r="NBP6" s="299"/>
      <c r="NBQ6" s="299"/>
      <c r="NBR6" s="299"/>
      <c r="NBS6" s="299"/>
      <c r="NBT6" s="299"/>
      <c r="NBU6" s="299"/>
      <c r="NBV6" s="299"/>
      <c r="NBW6" s="299"/>
      <c r="NBX6" s="299"/>
      <c r="NBY6" s="299"/>
      <c r="NBZ6" s="299"/>
      <c r="NCA6" s="299"/>
      <c r="NCB6" s="299"/>
      <c r="NCC6" s="299"/>
      <c r="NCD6" s="299"/>
      <c r="NCE6" s="299"/>
      <c r="NCF6" s="299"/>
      <c r="NCG6" s="299"/>
      <c r="NCH6" s="299"/>
      <c r="NCI6" s="299"/>
      <c r="NCJ6" s="299"/>
      <c r="NCK6" s="299"/>
      <c r="NCL6" s="299"/>
      <c r="NCM6" s="299"/>
      <c r="NCN6" s="299"/>
      <c r="NCO6" s="299"/>
      <c r="NCP6" s="299"/>
      <c r="NCQ6" s="299"/>
      <c r="NCR6" s="299"/>
      <c r="NCS6" s="299"/>
      <c r="NCT6" s="299"/>
      <c r="NCU6" s="299"/>
      <c r="NCV6" s="299"/>
      <c r="NCW6" s="299"/>
      <c r="NCX6" s="299"/>
      <c r="NCY6" s="299"/>
      <c r="NCZ6" s="299"/>
      <c r="NDA6" s="299"/>
      <c r="NDB6" s="299"/>
      <c r="NDC6" s="299"/>
      <c r="NDD6" s="299"/>
      <c r="NDE6" s="299"/>
      <c r="NDF6" s="299"/>
      <c r="NDG6" s="299"/>
      <c r="NDH6" s="299"/>
      <c r="NDI6" s="299"/>
      <c r="NDJ6" s="299"/>
      <c r="NDK6" s="299"/>
      <c r="NDL6" s="299"/>
      <c r="NDM6" s="299"/>
      <c r="NDN6" s="299"/>
      <c r="NDO6" s="299"/>
      <c r="NDP6" s="299"/>
      <c r="NDQ6" s="299"/>
      <c r="NDR6" s="299"/>
      <c r="NDS6" s="299"/>
      <c r="NDT6" s="299"/>
      <c r="NDU6" s="299"/>
      <c r="NDV6" s="299"/>
      <c r="NDW6" s="299"/>
      <c r="NDX6" s="299"/>
      <c r="NDY6" s="299"/>
      <c r="NDZ6" s="299"/>
      <c r="NEA6" s="299"/>
      <c r="NEB6" s="299"/>
      <c r="NEC6" s="299"/>
      <c r="NED6" s="299"/>
      <c r="NEE6" s="299"/>
      <c r="NEF6" s="299"/>
      <c r="NEG6" s="299"/>
      <c r="NEH6" s="299"/>
      <c r="NEI6" s="299"/>
      <c r="NEJ6" s="299"/>
      <c r="NEK6" s="299"/>
      <c r="NEL6" s="299"/>
      <c r="NEM6" s="299"/>
      <c r="NEN6" s="299"/>
      <c r="NEO6" s="299"/>
      <c r="NEP6" s="299"/>
      <c r="NEQ6" s="299"/>
      <c r="NER6" s="299"/>
      <c r="NES6" s="299"/>
      <c r="NET6" s="299"/>
      <c r="NEU6" s="299"/>
      <c r="NEV6" s="299"/>
      <c r="NEW6" s="299"/>
      <c r="NEX6" s="299"/>
      <c r="NEY6" s="299"/>
      <c r="NEZ6" s="299"/>
      <c r="NFA6" s="299"/>
      <c r="NFB6" s="299"/>
      <c r="NFC6" s="299"/>
      <c r="NFD6" s="299"/>
      <c r="NFE6" s="299"/>
      <c r="NFF6" s="299"/>
      <c r="NFG6" s="299"/>
      <c r="NFH6" s="299"/>
      <c r="NFI6" s="299"/>
      <c r="NFJ6" s="299"/>
      <c r="NFK6" s="299"/>
      <c r="NFL6" s="299"/>
      <c r="NFM6" s="299"/>
      <c r="NFN6" s="299"/>
      <c r="NFO6" s="299"/>
      <c r="NFP6" s="299"/>
      <c r="NFQ6" s="299"/>
      <c r="NFR6" s="299"/>
      <c r="NFS6" s="299"/>
      <c r="NFT6" s="299"/>
      <c r="NFU6" s="299"/>
      <c r="NFV6" s="299"/>
      <c r="NFW6" s="299"/>
      <c r="NFX6" s="299"/>
      <c r="NFY6" s="299"/>
      <c r="NFZ6" s="299"/>
      <c r="NGA6" s="299"/>
      <c r="NGB6" s="299"/>
      <c r="NGC6" s="299"/>
      <c r="NGD6" s="299"/>
      <c r="NGE6" s="299"/>
      <c r="NGF6" s="299"/>
      <c r="NGG6" s="299"/>
      <c r="NGH6" s="299"/>
      <c r="NGI6" s="299"/>
      <c r="NGJ6" s="299"/>
      <c r="NGK6" s="299"/>
      <c r="NGL6" s="299"/>
      <c r="NGM6" s="299"/>
      <c r="NGN6" s="299"/>
      <c r="NGO6" s="299"/>
      <c r="NGP6" s="299"/>
      <c r="NGQ6" s="299"/>
      <c r="NGR6" s="299"/>
      <c r="NGS6" s="299"/>
      <c r="NGT6" s="299"/>
      <c r="NGU6" s="299"/>
      <c r="NGV6" s="299"/>
      <c r="NGW6" s="299"/>
      <c r="NGX6" s="299"/>
      <c r="NGY6" s="299"/>
      <c r="NGZ6" s="299"/>
      <c r="NHA6" s="299"/>
      <c r="NHB6" s="299"/>
      <c r="NHC6" s="299"/>
      <c r="NHD6" s="299"/>
      <c r="NHE6" s="299"/>
      <c r="NHF6" s="299"/>
      <c r="NHG6" s="299"/>
      <c r="NHH6" s="299"/>
      <c r="NHI6" s="299"/>
      <c r="NHJ6" s="299"/>
      <c r="NHK6" s="299"/>
      <c r="NHL6" s="299"/>
      <c r="NHM6" s="299"/>
      <c r="NHN6" s="299"/>
      <c r="NHO6" s="299"/>
      <c r="NHP6" s="299"/>
      <c r="NHQ6" s="299"/>
      <c r="NHR6" s="299"/>
      <c r="NHS6" s="299"/>
      <c r="NHT6" s="299"/>
      <c r="NHU6" s="299"/>
      <c r="NHV6" s="299"/>
      <c r="NHW6" s="299"/>
      <c r="NHX6" s="299"/>
      <c r="NHY6" s="299"/>
      <c r="NHZ6" s="299"/>
      <c r="NIA6" s="299"/>
      <c r="NIB6" s="299"/>
      <c r="NIC6" s="299"/>
      <c r="NID6" s="299"/>
      <c r="NIE6" s="299"/>
      <c r="NIF6" s="299"/>
      <c r="NIG6" s="299"/>
      <c r="NIH6" s="299"/>
      <c r="NII6" s="299"/>
      <c r="NIJ6" s="299"/>
      <c r="NIK6" s="299"/>
      <c r="NIL6" s="299"/>
      <c r="NIM6" s="299"/>
      <c r="NIN6" s="299"/>
      <c r="NIO6" s="299"/>
      <c r="NIP6" s="299"/>
      <c r="NIQ6" s="299"/>
      <c r="NIR6" s="299"/>
      <c r="NIS6" s="299"/>
      <c r="NIT6" s="299"/>
      <c r="NIU6" s="299"/>
      <c r="NIV6" s="299"/>
      <c r="NIW6" s="299"/>
      <c r="NIX6" s="299"/>
      <c r="NIY6" s="299"/>
      <c r="NIZ6" s="299"/>
      <c r="NJA6" s="299"/>
      <c r="NJB6" s="299"/>
      <c r="NJC6" s="299"/>
      <c r="NJD6" s="299"/>
      <c r="NJE6" s="299"/>
      <c r="NJF6" s="299"/>
      <c r="NJG6" s="299"/>
      <c r="NJH6" s="299"/>
      <c r="NJI6" s="299"/>
      <c r="NJJ6" s="299"/>
      <c r="NJK6" s="299"/>
      <c r="NJL6" s="299"/>
      <c r="NJM6" s="299"/>
      <c r="NJN6" s="299"/>
      <c r="NJO6" s="299"/>
      <c r="NJP6" s="299"/>
      <c r="NJQ6" s="299"/>
      <c r="NJR6" s="299"/>
      <c r="NJS6" s="299"/>
      <c r="NJT6" s="299"/>
      <c r="NJU6" s="299"/>
      <c r="NJV6" s="299"/>
      <c r="NJW6" s="299"/>
      <c r="NJX6" s="299"/>
      <c r="NJY6" s="299"/>
      <c r="NJZ6" s="299"/>
      <c r="NKA6" s="299"/>
      <c r="NKB6" s="299"/>
      <c r="NKC6" s="299"/>
      <c r="NKD6" s="299"/>
      <c r="NKE6" s="299"/>
      <c r="NKF6" s="299"/>
      <c r="NKG6" s="299"/>
      <c r="NKH6" s="299"/>
      <c r="NKI6" s="299"/>
      <c r="NKJ6" s="299"/>
      <c r="NKK6" s="299"/>
      <c r="NKL6" s="299"/>
      <c r="NKM6" s="299"/>
      <c r="NKN6" s="299"/>
      <c r="NKO6" s="299"/>
      <c r="NKP6" s="299"/>
      <c r="NKQ6" s="299"/>
      <c r="NKR6" s="299"/>
      <c r="NKS6" s="299"/>
      <c r="NKT6" s="299"/>
      <c r="NKU6" s="299"/>
      <c r="NKV6" s="299"/>
      <c r="NKW6" s="299"/>
      <c r="NKX6" s="299"/>
      <c r="NKY6" s="299"/>
      <c r="NKZ6" s="299"/>
      <c r="NLA6" s="299"/>
      <c r="NLB6" s="299"/>
      <c r="NLC6" s="299"/>
      <c r="NLD6" s="299"/>
      <c r="NLE6" s="299"/>
      <c r="NLF6" s="299"/>
      <c r="NLG6" s="299"/>
      <c r="NLH6" s="299"/>
      <c r="NLI6" s="299"/>
      <c r="NLJ6" s="299"/>
      <c r="NLK6" s="299"/>
      <c r="NLL6" s="299"/>
      <c r="NLM6" s="299"/>
      <c r="NLN6" s="299"/>
      <c r="NLO6" s="299"/>
      <c r="NLP6" s="299"/>
      <c r="NLQ6" s="299"/>
      <c r="NLR6" s="299"/>
      <c r="NLS6" s="299"/>
      <c r="NLT6" s="299"/>
      <c r="NLU6" s="299"/>
      <c r="NLV6" s="299"/>
      <c r="NLW6" s="299"/>
      <c r="NLX6" s="299"/>
      <c r="NLY6" s="299"/>
      <c r="NLZ6" s="299"/>
      <c r="NMA6" s="299"/>
      <c r="NMB6" s="299"/>
      <c r="NMC6" s="299"/>
      <c r="NMD6" s="299"/>
      <c r="NME6" s="299"/>
      <c r="NMF6" s="299"/>
      <c r="NMG6" s="299"/>
      <c r="NMH6" s="299"/>
      <c r="NMI6" s="299"/>
      <c r="NMJ6" s="299"/>
      <c r="NMK6" s="299"/>
      <c r="NML6" s="299"/>
      <c r="NMM6" s="299"/>
      <c r="NMN6" s="299"/>
      <c r="NMO6" s="299"/>
      <c r="NMP6" s="299"/>
      <c r="NMQ6" s="299"/>
      <c r="NMR6" s="299"/>
      <c r="NMS6" s="299"/>
      <c r="NMT6" s="299"/>
      <c r="NMU6" s="299"/>
      <c r="NMV6" s="299"/>
      <c r="NMW6" s="299"/>
      <c r="NMX6" s="299"/>
      <c r="NMY6" s="299"/>
      <c r="NMZ6" s="299"/>
      <c r="NNA6" s="299"/>
      <c r="NNB6" s="299"/>
      <c r="NNC6" s="299"/>
      <c r="NND6" s="299"/>
      <c r="NNE6" s="299"/>
      <c r="NNF6" s="299"/>
      <c r="NNG6" s="299"/>
      <c r="NNH6" s="299"/>
      <c r="NNI6" s="299"/>
      <c r="NNJ6" s="299"/>
      <c r="NNK6" s="299"/>
      <c r="NNL6" s="299"/>
      <c r="NNM6" s="299"/>
      <c r="NNN6" s="299"/>
      <c r="NNO6" s="299"/>
      <c r="NNP6" s="299"/>
      <c r="NNQ6" s="299"/>
      <c r="NNR6" s="299"/>
      <c r="NNS6" s="299"/>
      <c r="NNT6" s="299"/>
      <c r="NNU6" s="299"/>
      <c r="NNV6" s="299"/>
      <c r="NNW6" s="299"/>
      <c r="NNX6" s="299"/>
      <c r="NNY6" s="299"/>
      <c r="NNZ6" s="299"/>
      <c r="NOA6" s="299"/>
      <c r="NOB6" s="299"/>
      <c r="NOC6" s="299"/>
      <c r="NOD6" s="299"/>
      <c r="NOE6" s="299"/>
      <c r="NOF6" s="299"/>
      <c r="NOG6" s="299"/>
      <c r="NOH6" s="299"/>
      <c r="NOI6" s="299"/>
      <c r="NOJ6" s="299"/>
      <c r="NOK6" s="299"/>
      <c r="NOL6" s="299"/>
      <c r="NOM6" s="299"/>
      <c r="NON6" s="299"/>
      <c r="NOO6" s="299"/>
      <c r="NOP6" s="299"/>
      <c r="NOQ6" s="299"/>
      <c r="NOR6" s="299"/>
      <c r="NOS6" s="299"/>
      <c r="NOT6" s="299"/>
      <c r="NOU6" s="299"/>
      <c r="NOV6" s="299"/>
      <c r="NOW6" s="299"/>
      <c r="NOX6" s="299"/>
      <c r="NOY6" s="299"/>
      <c r="NOZ6" s="299"/>
      <c r="NPA6" s="299"/>
      <c r="NPB6" s="299"/>
      <c r="NPC6" s="299"/>
      <c r="NPD6" s="299"/>
      <c r="NPE6" s="299"/>
      <c r="NPF6" s="299"/>
      <c r="NPG6" s="299"/>
      <c r="NPH6" s="299"/>
      <c r="NPI6" s="299"/>
      <c r="NPJ6" s="299"/>
      <c r="NPK6" s="299"/>
      <c r="NPL6" s="299"/>
      <c r="NPM6" s="299"/>
      <c r="NPN6" s="299"/>
      <c r="NPO6" s="299"/>
      <c r="NPP6" s="299"/>
      <c r="NPQ6" s="299"/>
      <c r="NPR6" s="299"/>
      <c r="NPS6" s="299"/>
      <c r="NPT6" s="299"/>
      <c r="NPU6" s="299"/>
      <c r="NPV6" s="299"/>
      <c r="NPW6" s="299"/>
      <c r="NPX6" s="299"/>
      <c r="NPY6" s="299"/>
      <c r="NPZ6" s="299"/>
      <c r="NQA6" s="299"/>
      <c r="NQB6" s="299"/>
      <c r="NQC6" s="299"/>
      <c r="NQD6" s="299"/>
      <c r="NQE6" s="299"/>
      <c r="NQF6" s="299"/>
      <c r="NQG6" s="299"/>
      <c r="NQH6" s="299"/>
      <c r="NQI6" s="299"/>
      <c r="NQJ6" s="299"/>
      <c r="NQK6" s="299"/>
      <c r="NQL6" s="299"/>
      <c r="NQM6" s="299"/>
      <c r="NQN6" s="299"/>
      <c r="NQO6" s="299"/>
      <c r="NQP6" s="299"/>
      <c r="NQQ6" s="299"/>
      <c r="NQR6" s="299"/>
      <c r="NQS6" s="299"/>
      <c r="NQT6" s="299"/>
      <c r="NQU6" s="299"/>
      <c r="NQV6" s="299"/>
      <c r="NQW6" s="299"/>
      <c r="NQX6" s="299"/>
      <c r="NQY6" s="299"/>
      <c r="NQZ6" s="299"/>
      <c r="NRA6" s="299"/>
      <c r="NRB6" s="299"/>
      <c r="NRC6" s="299"/>
      <c r="NRD6" s="299"/>
      <c r="NRE6" s="299"/>
      <c r="NRF6" s="299"/>
      <c r="NRG6" s="299"/>
      <c r="NRH6" s="299"/>
      <c r="NRI6" s="299"/>
      <c r="NRJ6" s="299"/>
      <c r="NRK6" s="299"/>
      <c r="NRL6" s="299"/>
      <c r="NRM6" s="299"/>
      <c r="NRN6" s="299"/>
      <c r="NRO6" s="299"/>
      <c r="NRP6" s="299"/>
      <c r="NRQ6" s="299"/>
      <c r="NRR6" s="299"/>
      <c r="NRS6" s="299"/>
      <c r="NRT6" s="299"/>
      <c r="NRU6" s="299"/>
      <c r="NRV6" s="299"/>
      <c r="NRW6" s="299"/>
      <c r="NRX6" s="299"/>
      <c r="NRY6" s="299"/>
      <c r="NRZ6" s="299"/>
      <c r="NSA6" s="299"/>
      <c r="NSB6" s="299"/>
      <c r="NSC6" s="299"/>
      <c r="NSD6" s="299"/>
      <c r="NSE6" s="299"/>
      <c r="NSF6" s="299"/>
      <c r="NSG6" s="299"/>
      <c r="NSH6" s="299"/>
      <c r="NSI6" s="299"/>
      <c r="NSJ6" s="299"/>
      <c r="NSK6" s="299"/>
      <c r="NSL6" s="299"/>
      <c r="NSM6" s="299"/>
      <c r="NSN6" s="299"/>
      <c r="NSO6" s="299"/>
      <c r="NSP6" s="299"/>
      <c r="NSQ6" s="299"/>
      <c r="NSR6" s="299"/>
      <c r="NSS6" s="299"/>
      <c r="NST6" s="299"/>
      <c r="NSU6" s="299"/>
      <c r="NSV6" s="299"/>
      <c r="NSW6" s="299"/>
      <c r="NSX6" s="299"/>
      <c r="NSY6" s="299"/>
      <c r="NSZ6" s="299"/>
      <c r="NTA6" s="299"/>
      <c r="NTB6" s="299"/>
      <c r="NTC6" s="299"/>
      <c r="NTD6" s="299"/>
      <c r="NTE6" s="299"/>
      <c r="NTF6" s="299"/>
      <c r="NTG6" s="299"/>
      <c r="NTH6" s="299"/>
      <c r="NTI6" s="299"/>
      <c r="NTJ6" s="299"/>
      <c r="NTK6" s="299"/>
      <c r="NTL6" s="299"/>
      <c r="NTM6" s="299"/>
      <c r="NTN6" s="299"/>
      <c r="NTO6" s="299"/>
      <c r="NTP6" s="299"/>
      <c r="NTQ6" s="299"/>
      <c r="NTR6" s="299"/>
      <c r="NTS6" s="299"/>
      <c r="NTT6" s="299"/>
      <c r="NTU6" s="299"/>
      <c r="NTV6" s="299"/>
      <c r="NTW6" s="299"/>
      <c r="NTX6" s="299"/>
      <c r="NTY6" s="299"/>
      <c r="NTZ6" s="299"/>
      <c r="NUA6" s="299"/>
      <c r="NUB6" s="299"/>
      <c r="NUC6" s="299"/>
      <c r="NUD6" s="299"/>
      <c r="NUE6" s="299"/>
      <c r="NUF6" s="299"/>
      <c r="NUG6" s="299"/>
      <c r="NUH6" s="299"/>
      <c r="NUI6" s="299"/>
      <c r="NUJ6" s="299"/>
      <c r="NUK6" s="299"/>
      <c r="NUL6" s="299"/>
      <c r="NUM6" s="299"/>
      <c r="NUN6" s="299"/>
      <c r="NUO6" s="299"/>
      <c r="NUP6" s="299"/>
      <c r="NUQ6" s="299"/>
      <c r="NUR6" s="299"/>
      <c r="NUS6" s="299"/>
      <c r="NUT6" s="299"/>
      <c r="NUU6" s="299"/>
      <c r="NUV6" s="299"/>
      <c r="NUW6" s="299"/>
      <c r="NUX6" s="299"/>
      <c r="NUY6" s="299"/>
      <c r="NUZ6" s="299"/>
      <c r="NVA6" s="299"/>
      <c r="NVB6" s="299"/>
      <c r="NVC6" s="299"/>
      <c r="NVD6" s="299"/>
      <c r="NVE6" s="299"/>
      <c r="NVF6" s="299"/>
      <c r="NVG6" s="299"/>
      <c r="NVH6" s="299"/>
      <c r="NVI6" s="299"/>
      <c r="NVJ6" s="299"/>
      <c r="NVK6" s="299"/>
      <c r="NVL6" s="299"/>
      <c r="NVM6" s="299"/>
      <c r="NVN6" s="299"/>
      <c r="NVO6" s="299"/>
      <c r="NVP6" s="299"/>
      <c r="NVQ6" s="299"/>
      <c r="NVR6" s="299"/>
      <c r="NVS6" s="299"/>
      <c r="NVT6" s="299"/>
      <c r="NVU6" s="299"/>
      <c r="NVV6" s="299"/>
      <c r="NVW6" s="299"/>
      <c r="NVX6" s="299"/>
      <c r="NVY6" s="299"/>
      <c r="NVZ6" s="299"/>
      <c r="NWA6" s="299"/>
      <c r="NWB6" s="299"/>
      <c r="NWC6" s="299"/>
      <c r="NWD6" s="299"/>
      <c r="NWE6" s="299"/>
      <c r="NWF6" s="299"/>
      <c r="NWG6" s="299"/>
      <c r="NWH6" s="299"/>
      <c r="NWI6" s="299"/>
      <c r="NWJ6" s="299"/>
      <c r="NWK6" s="299"/>
      <c r="NWL6" s="299"/>
      <c r="NWM6" s="299"/>
      <c r="NWN6" s="299"/>
      <c r="NWO6" s="299"/>
      <c r="NWP6" s="299"/>
      <c r="NWQ6" s="299"/>
      <c r="NWR6" s="299"/>
      <c r="NWS6" s="299"/>
      <c r="NWT6" s="299"/>
      <c r="NWU6" s="299"/>
      <c r="NWV6" s="299"/>
      <c r="NWW6" s="299"/>
      <c r="NWX6" s="299"/>
      <c r="NWY6" s="299"/>
      <c r="NWZ6" s="299"/>
      <c r="NXA6" s="299"/>
      <c r="NXB6" s="299"/>
      <c r="NXC6" s="299"/>
      <c r="NXD6" s="299"/>
      <c r="NXE6" s="299"/>
      <c r="NXF6" s="299"/>
      <c r="NXG6" s="299"/>
      <c r="NXH6" s="299"/>
      <c r="NXI6" s="299"/>
      <c r="NXJ6" s="299"/>
      <c r="NXK6" s="299"/>
      <c r="NXL6" s="299"/>
      <c r="NXM6" s="299"/>
      <c r="NXN6" s="299"/>
      <c r="NXO6" s="299"/>
      <c r="NXP6" s="299"/>
      <c r="NXQ6" s="299"/>
      <c r="NXR6" s="299"/>
      <c r="NXS6" s="299"/>
      <c r="NXT6" s="299"/>
      <c r="NXU6" s="299"/>
      <c r="NXV6" s="299"/>
      <c r="NXW6" s="299"/>
      <c r="NXX6" s="299"/>
      <c r="NXY6" s="299"/>
      <c r="NXZ6" s="299"/>
      <c r="NYA6" s="299"/>
      <c r="NYB6" s="299"/>
      <c r="NYC6" s="299"/>
      <c r="NYD6" s="299"/>
      <c r="NYE6" s="299"/>
      <c r="NYF6" s="299"/>
      <c r="NYG6" s="299"/>
      <c r="NYH6" s="299"/>
      <c r="NYI6" s="299"/>
      <c r="NYJ6" s="299"/>
      <c r="NYK6" s="299"/>
      <c r="NYL6" s="299"/>
      <c r="NYM6" s="299"/>
      <c r="NYN6" s="299"/>
      <c r="NYO6" s="299"/>
      <c r="NYP6" s="299"/>
      <c r="NYQ6" s="299"/>
      <c r="NYR6" s="299"/>
      <c r="NYS6" s="299"/>
      <c r="NYT6" s="299"/>
      <c r="NYU6" s="299"/>
      <c r="NYV6" s="299"/>
      <c r="NYW6" s="299"/>
      <c r="NYX6" s="299"/>
      <c r="NYY6" s="299"/>
      <c r="NYZ6" s="299"/>
      <c r="NZA6" s="299"/>
      <c r="NZB6" s="299"/>
      <c r="NZC6" s="299"/>
      <c r="NZD6" s="299"/>
      <c r="NZE6" s="299"/>
      <c r="NZF6" s="299"/>
      <c r="NZG6" s="299"/>
      <c r="NZH6" s="299"/>
      <c r="NZI6" s="299"/>
      <c r="NZJ6" s="299"/>
      <c r="NZK6" s="299"/>
      <c r="NZL6" s="299"/>
      <c r="NZM6" s="299"/>
      <c r="NZN6" s="299"/>
      <c r="NZO6" s="299"/>
      <c r="NZP6" s="299"/>
      <c r="NZQ6" s="299"/>
      <c r="NZR6" s="299"/>
      <c r="NZS6" s="299"/>
      <c r="NZT6" s="299"/>
      <c r="NZU6" s="299"/>
      <c r="NZV6" s="299"/>
      <c r="NZW6" s="299"/>
      <c r="NZX6" s="299"/>
      <c r="NZY6" s="299"/>
      <c r="NZZ6" s="299"/>
      <c r="OAA6" s="299"/>
      <c r="OAB6" s="299"/>
      <c r="OAC6" s="299"/>
      <c r="OAD6" s="299"/>
      <c r="OAE6" s="299"/>
      <c r="OAF6" s="299"/>
      <c r="OAG6" s="299"/>
      <c r="OAH6" s="299"/>
      <c r="OAI6" s="299"/>
      <c r="OAJ6" s="299"/>
      <c r="OAK6" s="299"/>
      <c r="OAL6" s="299"/>
      <c r="OAM6" s="299"/>
      <c r="OAN6" s="299"/>
      <c r="OAO6" s="299"/>
      <c r="OAP6" s="299"/>
      <c r="OAQ6" s="299"/>
      <c r="OAR6" s="299"/>
      <c r="OAS6" s="299"/>
      <c r="OAT6" s="299"/>
      <c r="OAU6" s="299"/>
      <c r="OAV6" s="299"/>
      <c r="OAW6" s="299"/>
      <c r="OAX6" s="299"/>
      <c r="OAY6" s="299"/>
      <c r="OAZ6" s="299"/>
      <c r="OBA6" s="299"/>
      <c r="OBB6" s="299"/>
      <c r="OBC6" s="299"/>
      <c r="OBD6" s="299"/>
      <c r="OBE6" s="299"/>
      <c r="OBF6" s="299"/>
      <c r="OBG6" s="299"/>
      <c r="OBH6" s="299"/>
      <c r="OBI6" s="299"/>
      <c r="OBJ6" s="299"/>
      <c r="OBK6" s="299"/>
      <c r="OBL6" s="299"/>
      <c r="OBM6" s="299"/>
      <c r="OBN6" s="299"/>
      <c r="OBO6" s="299"/>
      <c r="OBP6" s="299"/>
      <c r="OBQ6" s="299"/>
      <c r="OBR6" s="299"/>
      <c r="OBS6" s="299"/>
      <c r="OBT6" s="299"/>
      <c r="OBU6" s="299"/>
      <c r="OBV6" s="299"/>
      <c r="OBW6" s="299"/>
      <c r="OBX6" s="299"/>
      <c r="OBY6" s="299"/>
      <c r="OBZ6" s="299"/>
      <c r="OCA6" s="299"/>
      <c r="OCB6" s="299"/>
      <c r="OCC6" s="299"/>
      <c r="OCD6" s="299"/>
      <c r="OCE6" s="299"/>
      <c r="OCF6" s="299"/>
      <c r="OCG6" s="299"/>
      <c r="OCH6" s="299"/>
      <c r="OCI6" s="299"/>
      <c r="OCJ6" s="299"/>
      <c r="OCK6" s="299"/>
      <c r="OCL6" s="299"/>
      <c r="OCM6" s="299"/>
      <c r="OCN6" s="299"/>
      <c r="OCO6" s="299"/>
      <c r="OCP6" s="299"/>
      <c r="OCQ6" s="299"/>
      <c r="OCR6" s="299"/>
      <c r="OCS6" s="299"/>
      <c r="OCT6" s="299"/>
      <c r="OCU6" s="299"/>
      <c r="OCV6" s="299"/>
      <c r="OCW6" s="299"/>
      <c r="OCX6" s="299"/>
      <c r="OCY6" s="299"/>
      <c r="OCZ6" s="299"/>
      <c r="ODA6" s="299"/>
      <c r="ODB6" s="299"/>
      <c r="ODC6" s="299"/>
      <c r="ODD6" s="299"/>
      <c r="ODE6" s="299"/>
      <c r="ODF6" s="299"/>
      <c r="ODG6" s="299"/>
      <c r="ODH6" s="299"/>
      <c r="ODI6" s="299"/>
      <c r="ODJ6" s="299"/>
      <c r="ODK6" s="299"/>
      <c r="ODL6" s="299"/>
      <c r="ODM6" s="299"/>
      <c r="ODN6" s="299"/>
      <c r="ODO6" s="299"/>
      <c r="ODP6" s="299"/>
      <c r="ODQ6" s="299"/>
      <c r="ODR6" s="299"/>
      <c r="ODS6" s="299"/>
      <c r="ODT6" s="299"/>
      <c r="ODU6" s="299"/>
      <c r="ODV6" s="299"/>
      <c r="ODW6" s="299"/>
      <c r="ODX6" s="299"/>
      <c r="ODY6" s="299"/>
      <c r="ODZ6" s="299"/>
      <c r="OEA6" s="299"/>
      <c r="OEB6" s="299"/>
      <c r="OEC6" s="299"/>
      <c r="OED6" s="299"/>
      <c r="OEE6" s="299"/>
      <c r="OEF6" s="299"/>
      <c r="OEG6" s="299"/>
      <c r="OEH6" s="299"/>
      <c r="OEI6" s="299"/>
      <c r="OEJ6" s="299"/>
      <c r="OEK6" s="299"/>
      <c r="OEL6" s="299"/>
      <c r="OEM6" s="299"/>
      <c r="OEN6" s="299"/>
      <c r="OEO6" s="299"/>
      <c r="OEP6" s="299"/>
      <c r="OEQ6" s="299"/>
      <c r="OER6" s="299"/>
      <c r="OES6" s="299"/>
      <c r="OET6" s="299"/>
      <c r="OEU6" s="299"/>
      <c r="OEV6" s="299"/>
      <c r="OEW6" s="299"/>
      <c r="OEX6" s="299"/>
      <c r="OEY6" s="299"/>
      <c r="OEZ6" s="299"/>
      <c r="OFA6" s="299"/>
      <c r="OFB6" s="299"/>
      <c r="OFC6" s="299"/>
      <c r="OFD6" s="299"/>
      <c r="OFE6" s="299"/>
      <c r="OFF6" s="299"/>
      <c r="OFG6" s="299"/>
      <c r="OFH6" s="299"/>
      <c r="OFI6" s="299"/>
      <c r="OFJ6" s="299"/>
      <c r="OFK6" s="299"/>
      <c r="OFL6" s="299"/>
      <c r="OFM6" s="299"/>
      <c r="OFN6" s="299"/>
      <c r="OFO6" s="299"/>
      <c r="OFP6" s="299"/>
      <c r="OFQ6" s="299"/>
      <c r="OFR6" s="299"/>
      <c r="OFS6" s="299"/>
      <c r="OFT6" s="299"/>
      <c r="OFU6" s="299"/>
      <c r="OFV6" s="299"/>
      <c r="OFW6" s="299"/>
      <c r="OFX6" s="299"/>
      <c r="OFY6" s="299"/>
      <c r="OFZ6" s="299"/>
      <c r="OGA6" s="299"/>
      <c r="OGB6" s="299"/>
      <c r="OGC6" s="299"/>
      <c r="OGD6" s="299"/>
      <c r="OGE6" s="299"/>
      <c r="OGF6" s="299"/>
      <c r="OGG6" s="299"/>
      <c r="OGH6" s="299"/>
      <c r="OGI6" s="299"/>
      <c r="OGJ6" s="299"/>
      <c r="OGK6" s="299"/>
      <c r="OGL6" s="299"/>
      <c r="OGM6" s="299"/>
      <c r="OGN6" s="299"/>
      <c r="OGO6" s="299"/>
      <c r="OGP6" s="299"/>
      <c r="OGQ6" s="299"/>
      <c r="OGR6" s="299"/>
      <c r="OGS6" s="299"/>
      <c r="OGT6" s="299"/>
      <c r="OGU6" s="299"/>
      <c r="OGV6" s="299"/>
      <c r="OGW6" s="299"/>
      <c r="OGX6" s="299"/>
      <c r="OGY6" s="299"/>
      <c r="OGZ6" s="299"/>
      <c r="OHA6" s="299"/>
      <c r="OHB6" s="299"/>
      <c r="OHC6" s="299"/>
      <c r="OHD6" s="299"/>
      <c r="OHE6" s="299"/>
      <c r="OHF6" s="299"/>
      <c r="OHG6" s="299"/>
      <c r="OHH6" s="299"/>
      <c r="OHI6" s="299"/>
      <c r="OHJ6" s="299"/>
      <c r="OHK6" s="299"/>
      <c r="OHL6" s="299"/>
      <c r="OHM6" s="299"/>
      <c r="OHN6" s="299"/>
      <c r="OHO6" s="299"/>
      <c r="OHP6" s="299"/>
      <c r="OHQ6" s="299"/>
      <c r="OHR6" s="299"/>
      <c r="OHS6" s="299"/>
      <c r="OHT6" s="299"/>
      <c r="OHU6" s="299"/>
      <c r="OHV6" s="299"/>
      <c r="OHW6" s="299"/>
      <c r="OHX6" s="299"/>
      <c r="OHY6" s="299"/>
      <c r="OHZ6" s="299"/>
      <c r="OIA6" s="299"/>
      <c r="OIB6" s="299"/>
      <c r="OIC6" s="299"/>
      <c r="OID6" s="299"/>
      <c r="OIE6" s="299"/>
      <c r="OIF6" s="299"/>
      <c r="OIG6" s="299"/>
      <c r="OIH6" s="299"/>
      <c r="OII6" s="299"/>
      <c r="OIJ6" s="299"/>
      <c r="OIK6" s="299"/>
      <c r="OIL6" s="299"/>
      <c r="OIM6" s="299"/>
      <c r="OIN6" s="299"/>
      <c r="OIO6" s="299"/>
      <c r="OIP6" s="299"/>
      <c r="OIQ6" s="299"/>
      <c r="OIR6" s="299"/>
      <c r="OIS6" s="299"/>
      <c r="OIT6" s="299"/>
      <c r="OIU6" s="299"/>
      <c r="OIV6" s="299"/>
      <c r="OIW6" s="299"/>
      <c r="OIX6" s="299"/>
      <c r="OIY6" s="299"/>
      <c r="OIZ6" s="299"/>
      <c r="OJA6" s="299"/>
      <c r="OJB6" s="299"/>
      <c r="OJC6" s="299"/>
      <c r="OJD6" s="299"/>
      <c r="OJE6" s="299"/>
      <c r="OJF6" s="299"/>
      <c r="OJG6" s="299"/>
      <c r="OJH6" s="299"/>
      <c r="OJI6" s="299"/>
      <c r="OJJ6" s="299"/>
      <c r="OJK6" s="299"/>
      <c r="OJL6" s="299"/>
      <c r="OJM6" s="299"/>
      <c r="OJN6" s="299"/>
      <c r="OJO6" s="299"/>
      <c r="OJP6" s="299"/>
      <c r="OJQ6" s="299"/>
      <c r="OJR6" s="299"/>
      <c r="OJS6" s="299"/>
      <c r="OJT6" s="299"/>
      <c r="OJU6" s="299"/>
      <c r="OJV6" s="299"/>
      <c r="OJW6" s="299"/>
      <c r="OJX6" s="299"/>
      <c r="OJY6" s="299"/>
      <c r="OJZ6" s="299"/>
      <c r="OKA6" s="299"/>
      <c r="OKB6" s="299"/>
      <c r="OKC6" s="299"/>
      <c r="OKD6" s="299"/>
      <c r="OKE6" s="299"/>
      <c r="OKF6" s="299"/>
      <c r="OKG6" s="299"/>
      <c r="OKH6" s="299"/>
      <c r="OKI6" s="299"/>
      <c r="OKJ6" s="299"/>
      <c r="OKK6" s="299"/>
      <c r="OKL6" s="299"/>
      <c r="OKM6" s="299"/>
      <c r="OKN6" s="299"/>
      <c r="OKO6" s="299"/>
      <c r="OKP6" s="299"/>
      <c r="OKQ6" s="299"/>
      <c r="OKR6" s="299"/>
      <c r="OKS6" s="299"/>
      <c r="OKT6" s="299"/>
      <c r="OKU6" s="299"/>
      <c r="OKV6" s="299"/>
      <c r="OKW6" s="299"/>
      <c r="OKX6" s="299"/>
      <c r="OKY6" s="299"/>
      <c r="OKZ6" s="299"/>
      <c r="OLA6" s="299"/>
      <c r="OLB6" s="299"/>
      <c r="OLC6" s="299"/>
      <c r="OLD6" s="299"/>
      <c r="OLE6" s="299"/>
      <c r="OLF6" s="299"/>
      <c r="OLG6" s="299"/>
      <c r="OLH6" s="299"/>
      <c r="OLI6" s="299"/>
      <c r="OLJ6" s="299"/>
      <c r="OLK6" s="299"/>
      <c r="OLL6" s="299"/>
      <c r="OLM6" s="299"/>
      <c r="OLN6" s="299"/>
      <c r="OLO6" s="299"/>
      <c r="OLP6" s="299"/>
      <c r="OLQ6" s="299"/>
      <c r="OLR6" s="299"/>
      <c r="OLS6" s="299"/>
      <c r="OLT6" s="299"/>
      <c r="OLU6" s="299"/>
      <c r="OLV6" s="299"/>
      <c r="OLW6" s="299"/>
      <c r="OLX6" s="299"/>
      <c r="OLY6" s="299"/>
      <c r="OLZ6" s="299"/>
      <c r="OMA6" s="299"/>
      <c r="OMB6" s="299"/>
      <c r="OMC6" s="299"/>
      <c r="OMD6" s="299"/>
      <c r="OME6" s="299"/>
      <c r="OMF6" s="299"/>
      <c r="OMG6" s="299"/>
      <c r="OMH6" s="299"/>
      <c r="OMI6" s="299"/>
      <c r="OMJ6" s="299"/>
      <c r="OMK6" s="299"/>
      <c r="OML6" s="299"/>
      <c r="OMM6" s="299"/>
      <c r="OMN6" s="299"/>
      <c r="OMO6" s="299"/>
      <c r="OMP6" s="299"/>
      <c r="OMQ6" s="299"/>
      <c r="OMR6" s="299"/>
      <c r="OMS6" s="299"/>
      <c r="OMT6" s="299"/>
      <c r="OMU6" s="299"/>
      <c r="OMV6" s="299"/>
      <c r="OMW6" s="299"/>
      <c r="OMX6" s="299"/>
      <c r="OMY6" s="299"/>
      <c r="OMZ6" s="299"/>
      <c r="ONA6" s="299"/>
      <c r="ONB6" s="299"/>
      <c r="ONC6" s="299"/>
      <c r="OND6" s="299"/>
      <c r="ONE6" s="299"/>
      <c r="ONF6" s="299"/>
      <c r="ONG6" s="299"/>
      <c r="ONH6" s="299"/>
      <c r="ONI6" s="299"/>
      <c r="ONJ6" s="299"/>
      <c r="ONK6" s="299"/>
      <c r="ONL6" s="299"/>
      <c r="ONM6" s="299"/>
      <c r="ONN6" s="299"/>
      <c r="ONO6" s="299"/>
      <c r="ONP6" s="299"/>
      <c r="ONQ6" s="299"/>
      <c r="ONR6" s="299"/>
      <c r="ONS6" s="299"/>
      <c r="ONT6" s="299"/>
      <c r="ONU6" s="299"/>
      <c r="ONV6" s="299"/>
      <c r="ONW6" s="299"/>
      <c r="ONX6" s="299"/>
      <c r="ONY6" s="299"/>
      <c r="ONZ6" s="299"/>
      <c r="OOA6" s="299"/>
      <c r="OOB6" s="299"/>
      <c r="OOC6" s="299"/>
      <c r="OOD6" s="299"/>
      <c r="OOE6" s="299"/>
      <c r="OOF6" s="299"/>
      <c r="OOG6" s="299"/>
      <c r="OOH6" s="299"/>
      <c r="OOI6" s="299"/>
      <c r="OOJ6" s="299"/>
      <c r="OOK6" s="299"/>
      <c r="OOL6" s="299"/>
      <c r="OOM6" s="299"/>
      <c r="OON6" s="299"/>
      <c r="OOO6" s="299"/>
      <c r="OOP6" s="299"/>
      <c r="OOQ6" s="299"/>
      <c r="OOR6" s="299"/>
      <c r="OOS6" s="299"/>
      <c r="OOT6" s="299"/>
      <c r="OOU6" s="299"/>
      <c r="OOV6" s="299"/>
      <c r="OOW6" s="299"/>
      <c r="OOX6" s="299"/>
      <c r="OOY6" s="299"/>
      <c r="OOZ6" s="299"/>
      <c r="OPA6" s="299"/>
      <c r="OPB6" s="299"/>
      <c r="OPC6" s="299"/>
      <c r="OPD6" s="299"/>
      <c r="OPE6" s="299"/>
      <c r="OPF6" s="299"/>
      <c r="OPG6" s="299"/>
      <c r="OPH6" s="299"/>
      <c r="OPI6" s="299"/>
      <c r="OPJ6" s="299"/>
      <c r="OPK6" s="299"/>
      <c r="OPL6" s="299"/>
      <c r="OPM6" s="299"/>
      <c r="OPN6" s="299"/>
      <c r="OPO6" s="299"/>
      <c r="OPP6" s="299"/>
      <c r="OPQ6" s="299"/>
      <c r="OPR6" s="299"/>
      <c r="OPS6" s="299"/>
      <c r="OPT6" s="299"/>
      <c r="OPU6" s="299"/>
      <c r="OPV6" s="299"/>
      <c r="OPW6" s="299"/>
      <c r="OPX6" s="299"/>
      <c r="OPY6" s="299"/>
      <c r="OPZ6" s="299"/>
      <c r="OQA6" s="299"/>
      <c r="OQB6" s="299"/>
      <c r="OQC6" s="299"/>
      <c r="OQD6" s="299"/>
      <c r="OQE6" s="299"/>
      <c r="OQF6" s="299"/>
      <c r="OQG6" s="299"/>
      <c r="OQH6" s="299"/>
      <c r="OQI6" s="299"/>
      <c r="OQJ6" s="299"/>
      <c r="OQK6" s="299"/>
      <c r="OQL6" s="299"/>
      <c r="OQM6" s="299"/>
      <c r="OQN6" s="299"/>
      <c r="OQO6" s="299"/>
      <c r="OQP6" s="299"/>
      <c r="OQQ6" s="299"/>
      <c r="OQR6" s="299"/>
      <c r="OQS6" s="299"/>
      <c r="OQT6" s="299"/>
      <c r="OQU6" s="299"/>
      <c r="OQV6" s="299"/>
      <c r="OQW6" s="299"/>
      <c r="OQX6" s="299"/>
      <c r="OQY6" s="299"/>
      <c r="OQZ6" s="299"/>
      <c r="ORA6" s="299"/>
      <c r="ORB6" s="299"/>
      <c r="ORC6" s="299"/>
      <c r="ORD6" s="299"/>
      <c r="ORE6" s="299"/>
      <c r="ORF6" s="299"/>
      <c r="ORG6" s="299"/>
      <c r="ORH6" s="299"/>
      <c r="ORI6" s="299"/>
      <c r="ORJ6" s="299"/>
      <c r="ORK6" s="299"/>
      <c r="ORL6" s="299"/>
      <c r="ORM6" s="299"/>
      <c r="ORN6" s="299"/>
      <c r="ORO6" s="299"/>
      <c r="ORP6" s="299"/>
      <c r="ORQ6" s="299"/>
      <c r="ORR6" s="299"/>
      <c r="ORS6" s="299"/>
      <c r="ORT6" s="299"/>
      <c r="ORU6" s="299"/>
      <c r="ORV6" s="299"/>
      <c r="ORW6" s="299"/>
      <c r="ORX6" s="299"/>
      <c r="ORY6" s="299"/>
      <c r="ORZ6" s="299"/>
      <c r="OSA6" s="299"/>
      <c r="OSB6" s="299"/>
      <c r="OSC6" s="299"/>
      <c r="OSD6" s="299"/>
      <c r="OSE6" s="299"/>
      <c r="OSF6" s="299"/>
      <c r="OSG6" s="299"/>
      <c r="OSH6" s="299"/>
      <c r="OSI6" s="299"/>
      <c r="OSJ6" s="299"/>
      <c r="OSK6" s="299"/>
      <c r="OSL6" s="299"/>
      <c r="OSM6" s="299"/>
      <c r="OSN6" s="299"/>
      <c r="OSO6" s="299"/>
      <c r="OSP6" s="299"/>
      <c r="OSQ6" s="299"/>
      <c r="OSR6" s="299"/>
      <c r="OSS6" s="299"/>
      <c r="OST6" s="299"/>
      <c r="OSU6" s="299"/>
      <c r="OSV6" s="299"/>
      <c r="OSW6" s="299"/>
      <c r="OSX6" s="299"/>
      <c r="OSY6" s="299"/>
      <c r="OSZ6" s="299"/>
      <c r="OTA6" s="299"/>
      <c r="OTB6" s="299"/>
      <c r="OTC6" s="299"/>
      <c r="OTD6" s="299"/>
      <c r="OTE6" s="299"/>
      <c r="OTF6" s="299"/>
      <c r="OTG6" s="299"/>
      <c r="OTH6" s="299"/>
      <c r="OTI6" s="299"/>
      <c r="OTJ6" s="299"/>
      <c r="OTK6" s="299"/>
      <c r="OTL6" s="299"/>
      <c r="OTM6" s="299"/>
      <c r="OTN6" s="299"/>
      <c r="OTO6" s="299"/>
      <c r="OTP6" s="299"/>
      <c r="OTQ6" s="299"/>
      <c r="OTR6" s="299"/>
      <c r="OTS6" s="299"/>
      <c r="OTT6" s="299"/>
      <c r="OTU6" s="299"/>
      <c r="OTV6" s="299"/>
      <c r="OTW6" s="299"/>
      <c r="OTX6" s="299"/>
      <c r="OTY6" s="299"/>
      <c r="OTZ6" s="299"/>
      <c r="OUA6" s="299"/>
      <c r="OUB6" s="299"/>
      <c r="OUC6" s="299"/>
      <c r="OUD6" s="299"/>
      <c r="OUE6" s="299"/>
      <c r="OUF6" s="299"/>
      <c r="OUG6" s="299"/>
      <c r="OUH6" s="299"/>
      <c r="OUI6" s="299"/>
      <c r="OUJ6" s="299"/>
      <c r="OUK6" s="299"/>
      <c r="OUL6" s="299"/>
      <c r="OUM6" s="299"/>
      <c r="OUN6" s="299"/>
      <c r="OUO6" s="299"/>
      <c r="OUP6" s="299"/>
      <c r="OUQ6" s="299"/>
      <c r="OUR6" s="299"/>
      <c r="OUS6" s="299"/>
      <c r="OUT6" s="299"/>
      <c r="OUU6" s="299"/>
      <c r="OUV6" s="299"/>
      <c r="OUW6" s="299"/>
      <c r="OUX6" s="299"/>
      <c r="OUY6" s="299"/>
      <c r="OUZ6" s="299"/>
      <c r="OVA6" s="299"/>
      <c r="OVB6" s="299"/>
      <c r="OVC6" s="299"/>
      <c r="OVD6" s="299"/>
      <c r="OVE6" s="299"/>
      <c r="OVF6" s="299"/>
      <c r="OVG6" s="299"/>
      <c r="OVH6" s="299"/>
      <c r="OVI6" s="299"/>
      <c r="OVJ6" s="299"/>
      <c r="OVK6" s="299"/>
      <c r="OVL6" s="299"/>
      <c r="OVM6" s="299"/>
      <c r="OVN6" s="299"/>
      <c r="OVO6" s="299"/>
      <c r="OVP6" s="299"/>
      <c r="OVQ6" s="299"/>
      <c r="OVR6" s="299"/>
      <c r="OVS6" s="299"/>
      <c r="OVT6" s="299"/>
      <c r="OVU6" s="299"/>
      <c r="OVV6" s="299"/>
      <c r="OVW6" s="299"/>
      <c r="OVX6" s="299"/>
      <c r="OVY6" s="299"/>
      <c r="OVZ6" s="299"/>
      <c r="OWA6" s="299"/>
      <c r="OWB6" s="299"/>
      <c r="OWC6" s="299"/>
      <c r="OWD6" s="299"/>
      <c r="OWE6" s="299"/>
      <c r="OWF6" s="299"/>
      <c r="OWG6" s="299"/>
      <c r="OWH6" s="299"/>
      <c r="OWI6" s="299"/>
      <c r="OWJ6" s="299"/>
      <c r="OWK6" s="299"/>
      <c r="OWL6" s="299"/>
      <c r="OWM6" s="299"/>
      <c r="OWN6" s="299"/>
      <c r="OWO6" s="299"/>
      <c r="OWP6" s="299"/>
      <c r="OWQ6" s="299"/>
      <c r="OWR6" s="299"/>
      <c r="OWS6" s="299"/>
      <c r="OWT6" s="299"/>
      <c r="OWU6" s="299"/>
      <c r="OWV6" s="299"/>
      <c r="OWW6" s="299"/>
      <c r="OWX6" s="299"/>
      <c r="OWY6" s="299"/>
      <c r="OWZ6" s="299"/>
      <c r="OXA6" s="299"/>
      <c r="OXB6" s="299"/>
      <c r="OXC6" s="299"/>
      <c r="OXD6" s="299"/>
      <c r="OXE6" s="299"/>
      <c r="OXF6" s="299"/>
      <c r="OXG6" s="299"/>
      <c r="OXH6" s="299"/>
      <c r="OXI6" s="299"/>
      <c r="OXJ6" s="299"/>
      <c r="OXK6" s="299"/>
      <c r="OXL6" s="299"/>
      <c r="OXM6" s="299"/>
      <c r="OXN6" s="299"/>
      <c r="OXO6" s="299"/>
      <c r="OXP6" s="299"/>
      <c r="OXQ6" s="299"/>
      <c r="OXR6" s="299"/>
      <c r="OXS6" s="299"/>
      <c r="OXT6" s="299"/>
      <c r="OXU6" s="299"/>
      <c r="OXV6" s="299"/>
      <c r="OXW6" s="299"/>
      <c r="OXX6" s="299"/>
      <c r="OXY6" s="299"/>
      <c r="OXZ6" s="299"/>
      <c r="OYA6" s="299"/>
      <c r="OYB6" s="299"/>
      <c r="OYC6" s="299"/>
      <c r="OYD6" s="299"/>
      <c r="OYE6" s="299"/>
      <c r="OYF6" s="299"/>
      <c r="OYG6" s="299"/>
      <c r="OYH6" s="299"/>
      <c r="OYI6" s="299"/>
      <c r="OYJ6" s="299"/>
      <c r="OYK6" s="299"/>
      <c r="OYL6" s="299"/>
      <c r="OYM6" s="299"/>
      <c r="OYN6" s="299"/>
      <c r="OYO6" s="299"/>
      <c r="OYP6" s="299"/>
      <c r="OYQ6" s="299"/>
      <c r="OYR6" s="299"/>
      <c r="OYS6" s="299"/>
      <c r="OYT6" s="299"/>
      <c r="OYU6" s="299"/>
      <c r="OYV6" s="299"/>
      <c r="OYW6" s="299"/>
      <c r="OYX6" s="299"/>
      <c r="OYY6" s="299"/>
      <c r="OYZ6" s="299"/>
      <c r="OZA6" s="299"/>
      <c r="OZB6" s="299"/>
      <c r="OZC6" s="299"/>
      <c r="OZD6" s="299"/>
      <c r="OZE6" s="299"/>
      <c r="OZF6" s="299"/>
      <c r="OZG6" s="299"/>
      <c r="OZH6" s="299"/>
      <c r="OZI6" s="299"/>
      <c r="OZJ6" s="299"/>
      <c r="OZK6" s="299"/>
      <c r="OZL6" s="299"/>
      <c r="OZM6" s="299"/>
      <c r="OZN6" s="299"/>
      <c r="OZO6" s="299"/>
      <c r="OZP6" s="299"/>
      <c r="OZQ6" s="299"/>
      <c r="OZR6" s="299"/>
      <c r="OZS6" s="299"/>
      <c r="OZT6" s="299"/>
      <c r="OZU6" s="299"/>
      <c r="OZV6" s="299"/>
      <c r="OZW6" s="299"/>
      <c r="OZX6" s="299"/>
      <c r="OZY6" s="299"/>
      <c r="OZZ6" s="299"/>
      <c r="PAA6" s="299"/>
      <c r="PAB6" s="299"/>
      <c r="PAC6" s="299"/>
      <c r="PAD6" s="299"/>
      <c r="PAE6" s="299"/>
      <c r="PAF6" s="299"/>
      <c r="PAG6" s="299"/>
      <c r="PAH6" s="299"/>
      <c r="PAI6" s="299"/>
      <c r="PAJ6" s="299"/>
      <c r="PAK6" s="299"/>
      <c r="PAL6" s="299"/>
      <c r="PAM6" s="299"/>
      <c r="PAN6" s="299"/>
      <c r="PAO6" s="299"/>
      <c r="PAP6" s="299"/>
      <c r="PAQ6" s="299"/>
      <c r="PAR6" s="299"/>
      <c r="PAS6" s="299"/>
      <c r="PAT6" s="299"/>
      <c r="PAU6" s="299"/>
      <c r="PAV6" s="299"/>
      <c r="PAW6" s="299"/>
      <c r="PAX6" s="299"/>
      <c r="PAY6" s="299"/>
      <c r="PAZ6" s="299"/>
      <c r="PBA6" s="299"/>
      <c r="PBB6" s="299"/>
      <c r="PBC6" s="299"/>
      <c r="PBD6" s="299"/>
      <c r="PBE6" s="299"/>
      <c r="PBF6" s="299"/>
      <c r="PBG6" s="299"/>
      <c r="PBH6" s="299"/>
      <c r="PBI6" s="299"/>
      <c r="PBJ6" s="299"/>
      <c r="PBK6" s="299"/>
      <c r="PBL6" s="299"/>
      <c r="PBM6" s="299"/>
      <c r="PBN6" s="299"/>
      <c r="PBO6" s="299"/>
      <c r="PBP6" s="299"/>
      <c r="PBQ6" s="299"/>
      <c r="PBR6" s="299"/>
      <c r="PBS6" s="299"/>
      <c r="PBT6" s="299"/>
      <c r="PBU6" s="299"/>
      <c r="PBV6" s="299"/>
      <c r="PBW6" s="299"/>
      <c r="PBX6" s="299"/>
      <c r="PBY6" s="299"/>
      <c r="PBZ6" s="299"/>
      <c r="PCA6" s="299"/>
      <c r="PCB6" s="299"/>
      <c r="PCC6" s="299"/>
      <c r="PCD6" s="299"/>
      <c r="PCE6" s="299"/>
      <c r="PCF6" s="299"/>
      <c r="PCG6" s="299"/>
      <c r="PCH6" s="299"/>
      <c r="PCI6" s="299"/>
      <c r="PCJ6" s="299"/>
      <c r="PCK6" s="299"/>
      <c r="PCL6" s="299"/>
      <c r="PCM6" s="299"/>
      <c r="PCN6" s="299"/>
      <c r="PCO6" s="299"/>
      <c r="PCP6" s="299"/>
      <c r="PCQ6" s="299"/>
      <c r="PCR6" s="299"/>
      <c r="PCS6" s="299"/>
      <c r="PCT6" s="299"/>
      <c r="PCU6" s="299"/>
      <c r="PCV6" s="299"/>
      <c r="PCW6" s="299"/>
      <c r="PCX6" s="299"/>
      <c r="PCY6" s="299"/>
      <c r="PCZ6" s="299"/>
      <c r="PDA6" s="299"/>
      <c r="PDB6" s="299"/>
      <c r="PDC6" s="299"/>
      <c r="PDD6" s="299"/>
      <c r="PDE6" s="299"/>
      <c r="PDF6" s="299"/>
      <c r="PDG6" s="299"/>
      <c r="PDH6" s="299"/>
      <c r="PDI6" s="299"/>
      <c r="PDJ6" s="299"/>
      <c r="PDK6" s="299"/>
      <c r="PDL6" s="299"/>
      <c r="PDM6" s="299"/>
      <c r="PDN6" s="299"/>
      <c r="PDO6" s="299"/>
      <c r="PDP6" s="299"/>
      <c r="PDQ6" s="299"/>
      <c r="PDR6" s="299"/>
      <c r="PDS6" s="299"/>
      <c r="PDT6" s="299"/>
      <c r="PDU6" s="299"/>
      <c r="PDV6" s="299"/>
      <c r="PDW6" s="299"/>
      <c r="PDX6" s="299"/>
      <c r="PDY6" s="299"/>
      <c r="PDZ6" s="299"/>
      <c r="PEA6" s="299"/>
      <c r="PEB6" s="299"/>
      <c r="PEC6" s="299"/>
      <c r="PED6" s="299"/>
      <c r="PEE6" s="299"/>
      <c r="PEF6" s="299"/>
      <c r="PEG6" s="299"/>
      <c r="PEH6" s="299"/>
      <c r="PEI6" s="299"/>
      <c r="PEJ6" s="299"/>
      <c r="PEK6" s="299"/>
      <c r="PEL6" s="299"/>
      <c r="PEM6" s="299"/>
      <c r="PEN6" s="299"/>
      <c r="PEO6" s="299"/>
      <c r="PEP6" s="299"/>
      <c r="PEQ6" s="299"/>
      <c r="PER6" s="299"/>
      <c r="PES6" s="299"/>
      <c r="PET6" s="299"/>
      <c r="PEU6" s="299"/>
      <c r="PEV6" s="299"/>
      <c r="PEW6" s="299"/>
      <c r="PEX6" s="299"/>
      <c r="PEY6" s="299"/>
      <c r="PEZ6" s="299"/>
      <c r="PFA6" s="299"/>
      <c r="PFB6" s="299"/>
      <c r="PFC6" s="299"/>
      <c r="PFD6" s="299"/>
      <c r="PFE6" s="299"/>
      <c r="PFF6" s="299"/>
      <c r="PFG6" s="299"/>
      <c r="PFH6" s="299"/>
      <c r="PFI6" s="299"/>
      <c r="PFJ6" s="299"/>
      <c r="PFK6" s="299"/>
      <c r="PFL6" s="299"/>
      <c r="PFM6" s="299"/>
      <c r="PFN6" s="299"/>
      <c r="PFO6" s="299"/>
      <c r="PFP6" s="299"/>
      <c r="PFQ6" s="299"/>
      <c r="PFR6" s="299"/>
      <c r="PFS6" s="299"/>
      <c r="PFT6" s="299"/>
      <c r="PFU6" s="299"/>
      <c r="PFV6" s="299"/>
      <c r="PFW6" s="299"/>
      <c r="PFX6" s="299"/>
      <c r="PFY6" s="299"/>
      <c r="PFZ6" s="299"/>
      <c r="PGA6" s="299"/>
      <c r="PGB6" s="299"/>
      <c r="PGC6" s="299"/>
      <c r="PGD6" s="299"/>
      <c r="PGE6" s="299"/>
      <c r="PGF6" s="299"/>
      <c r="PGG6" s="299"/>
      <c r="PGH6" s="299"/>
      <c r="PGI6" s="299"/>
      <c r="PGJ6" s="299"/>
      <c r="PGK6" s="299"/>
      <c r="PGL6" s="299"/>
      <c r="PGM6" s="299"/>
      <c r="PGN6" s="299"/>
      <c r="PGO6" s="299"/>
      <c r="PGP6" s="299"/>
      <c r="PGQ6" s="299"/>
      <c r="PGR6" s="299"/>
      <c r="PGS6" s="299"/>
      <c r="PGT6" s="299"/>
      <c r="PGU6" s="299"/>
      <c r="PGV6" s="299"/>
      <c r="PGW6" s="299"/>
      <c r="PGX6" s="299"/>
      <c r="PGY6" s="299"/>
      <c r="PGZ6" s="299"/>
      <c r="PHA6" s="299"/>
      <c r="PHB6" s="299"/>
      <c r="PHC6" s="299"/>
      <c r="PHD6" s="299"/>
      <c r="PHE6" s="299"/>
      <c r="PHF6" s="299"/>
      <c r="PHG6" s="299"/>
      <c r="PHH6" s="299"/>
      <c r="PHI6" s="299"/>
      <c r="PHJ6" s="299"/>
      <c r="PHK6" s="299"/>
      <c r="PHL6" s="299"/>
      <c r="PHM6" s="299"/>
      <c r="PHN6" s="299"/>
      <c r="PHO6" s="299"/>
      <c r="PHP6" s="299"/>
      <c r="PHQ6" s="299"/>
      <c r="PHR6" s="299"/>
      <c r="PHS6" s="299"/>
      <c r="PHT6" s="299"/>
      <c r="PHU6" s="299"/>
      <c r="PHV6" s="299"/>
      <c r="PHW6" s="299"/>
      <c r="PHX6" s="299"/>
      <c r="PHY6" s="299"/>
      <c r="PHZ6" s="299"/>
      <c r="PIA6" s="299"/>
      <c r="PIB6" s="299"/>
      <c r="PIC6" s="299"/>
      <c r="PID6" s="299"/>
      <c r="PIE6" s="299"/>
      <c r="PIF6" s="299"/>
      <c r="PIG6" s="299"/>
      <c r="PIH6" s="299"/>
      <c r="PII6" s="299"/>
      <c r="PIJ6" s="299"/>
      <c r="PIK6" s="299"/>
      <c r="PIL6" s="299"/>
      <c r="PIM6" s="299"/>
      <c r="PIN6" s="299"/>
      <c r="PIO6" s="299"/>
      <c r="PIP6" s="299"/>
      <c r="PIQ6" s="299"/>
      <c r="PIR6" s="299"/>
      <c r="PIS6" s="299"/>
      <c r="PIT6" s="299"/>
      <c r="PIU6" s="299"/>
      <c r="PIV6" s="299"/>
      <c r="PIW6" s="299"/>
      <c r="PIX6" s="299"/>
      <c r="PIY6" s="299"/>
      <c r="PIZ6" s="299"/>
      <c r="PJA6" s="299"/>
      <c r="PJB6" s="299"/>
      <c r="PJC6" s="299"/>
      <c r="PJD6" s="299"/>
      <c r="PJE6" s="299"/>
      <c r="PJF6" s="299"/>
      <c r="PJG6" s="299"/>
      <c r="PJH6" s="299"/>
      <c r="PJI6" s="299"/>
      <c r="PJJ6" s="299"/>
      <c r="PJK6" s="299"/>
      <c r="PJL6" s="299"/>
      <c r="PJM6" s="299"/>
      <c r="PJN6" s="299"/>
      <c r="PJO6" s="299"/>
      <c r="PJP6" s="299"/>
      <c r="PJQ6" s="299"/>
      <c r="PJR6" s="299"/>
      <c r="PJS6" s="299"/>
      <c r="PJT6" s="299"/>
      <c r="PJU6" s="299"/>
      <c r="PJV6" s="299"/>
      <c r="PJW6" s="299"/>
      <c r="PJX6" s="299"/>
      <c r="PJY6" s="299"/>
      <c r="PJZ6" s="299"/>
      <c r="PKA6" s="299"/>
      <c r="PKB6" s="299"/>
      <c r="PKC6" s="299"/>
      <c r="PKD6" s="299"/>
      <c r="PKE6" s="299"/>
      <c r="PKF6" s="299"/>
      <c r="PKG6" s="299"/>
      <c r="PKH6" s="299"/>
      <c r="PKI6" s="299"/>
      <c r="PKJ6" s="299"/>
      <c r="PKK6" s="299"/>
      <c r="PKL6" s="299"/>
      <c r="PKM6" s="299"/>
      <c r="PKN6" s="299"/>
      <c r="PKO6" s="299"/>
      <c r="PKP6" s="299"/>
      <c r="PKQ6" s="299"/>
      <c r="PKR6" s="299"/>
      <c r="PKS6" s="299"/>
      <c r="PKT6" s="299"/>
      <c r="PKU6" s="299"/>
      <c r="PKV6" s="299"/>
      <c r="PKW6" s="299"/>
      <c r="PKX6" s="299"/>
      <c r="PKY6" s="299"/>
      <c r="PKZ6" s="299"/>
      <c r="PLA6" s="299"/>
      <c r="PLB6" s="299"/>
      <c r="PLC6" s="299"/>
      <c r="PLD6" s="299"/>
      <c r="PLE6" s="299"/>
      <c r="PLF6" s="299"/>
      <c r="PLG6" s="299"/>
      <c r="PLH6" s="299"/>
      <c r="PLI6" s="299"/>
      <c r="PLJ6" s="299"/>
      <c r="PLK6" s="299"/>
      <c r="PLL6" s="299"/>
      <c r="PLM6" s="299"/>
      <c r="PLN6" s="299"/>
      <c r="PLO6" s="299"/>
      <c r="PLP6" s="299"/>
      <c r="PLQ6" s="299"/>
      <c r="PLR6" s="299"/>
      <c r="PLS6" s="299"/>
      <c r="PLT6" s="299"/>
      <c r="PLU6" s="299"/>
      <c r="PLV6" s="299"/>
      <c r="PLW6" s="299"/>
      <c r="PLX6" s="299"/>
      <c r="PLY6" s="299"/>
      <c r="PLZ6" s="299"/>
      <c r="PMA6" s="299"/>
      <c r="PMB6" s="299"/>
      <c r="PMC6" s="299"/>
      <c r="PMD6" s="299"/>
      <c r="PME6" s="299"/>
      <c r="PMF6" s="299"/>
      <c r="PMG6" s="299"/>
      <c r="PMH6" s="299"/>
      <c r="PMI6" s="299"/>
      <c r="PMJ6" s="299"/>
      <c r="PMK6" s="299"/>
      <c r="PML6" s="299"/>
      <c r="PMM6" s="299"/>
      <c r="PMN6" s="299"/>
      <c r="PMO6" s="299"/>
      <c r="PMP6" s="299"/>
      <c r="PMQ6" s="299"/>
      <c r="PMR6" s="299"/>
      <c r="PMS6" s="299"/>
      <c r="PMT6" s="299"/>
      <c r="PMU6" s="299"/>
      <c r="PMV6" s="299"/>
      <c r="PMW6" s="299"/>
      <c r="PMX6" s="299"/>
      <c r="PMY6" s="299"/>
      <c r="PMZ6" s="299"/>
      <c r="PNA6" s="299"/>
      <c r="PNB6" s="299"/>
      <c r="PNC6" s="299"/>
      <c r="PND6" s="299"/>
      <c r="PNE6" s="299"/>
      <c r="PNF6" s="299"/>
      <c r="PNG6" s="299"/>
      <c r="PNH6" s="299"/>
      <c r="PNI6" s="299"/>
      <c r="PNJ6" s="299"/>
      <c r="PNK6" s="299"/>
      <c r="PNL6" s="299"/>
      <c r="PNM6" s="299"/>
      <c r="PNN6" s="299"/>
      <c r="PNO6" s="299"/>
      <c r="PNP6" s="299"/>
      <c r="PNQ6" s="299"/>
      <c r="PNR6" s="299"/>
      <c r="PNS6" s="299"/>
      <c r="PNT6" s="299"/>
      <c r="PNU6" s="299"/>
      <c r="PNV6" s="299"/>
      <c r="PNW6" s="299"/>
      <c r="PNX6" s="299"/>
      <c r="PNY6" s="299"/>
      <c r="PNZ6" s="299"/>
      <c r="POA6" s="299"/>
      <c r="POB6" s="299"/>
      <c r="POC6" s="299"/>
      <c r="POD6" s="299"/>
      <c r="POE6" s="299"/>
      <c r="POF6" s="299"/>
      <c r="POG6" s="299"/>
      <c r="POH6" s="299"/>
      <c r="POI6" s="299"/>
      <c r="POJ6" s="299"/>
      <c r="POK6" s="299"/>
      <c r="POL6" s="299"/>
      <c r="POM6" s="299"/>
      <c r="PON6" s="299"/>
      <c r="POO6" s="299"/>
      <c r="POP6" s="299"/>
      <c r="POQ6" s="299"/>
      <c r="POR6" s="299"/>
      <c r="POS6" s="299"/>
      <c r="POT6" s="299"/>
      <c r="POU6" s="299"/>
      <c r="POV6" s="299"/>
      <c r="POW6" s="299"/>
      <c r="POX6" s="299"/>
      <c r="POY6" s="299"/>
      <c r="POZ6" s="299"/>
      <c r="PPA6" s="299"/>
      <c r="PPB6" s="299"/>
      <c r="PPC6" s="299"/>
      <c r="PPD6" s="299"/>
      <c r="PPE6" s="299"/>
      <c r="PPF6" s="299"/>
      <c r="PPG6" s="299"/>
      <c r="PPH6" s="299"/>
      <c r="PPI6" s="299"/>
      <c r="PPJ6" s="299"/>
      <c r="PPK6" s="299"/>
      <c r="PPL6" s="299"/>
      <c r="PPM6" s="299"/>
      <c r="PPN6" s="299"/>
      <c r="PPO6" s="299"/>
      <c r="PPP6" s="299"/>
      <c r="PPQ6" s="299"/>
      <c r="PPR6" s="299"/>
      <c r="PPS6" s="299"/>
      <c r="PPT6" s="299"/>
      <c r="PPU6" s="299"/>
      <c r="PPV6" s="299"/>
      <c r="PPW6" s="299"/>
      <c r="PPX6" s="299"/>
      <c r="PPY6" s="299"/>
      <c r="PPZ6" s="299"/>
      <c r="PQA6" s="299"/>
      <c r="PQB6" s="299"/>
      <c r="PQC6" s="299"/>
      <c r="PQD6" s="299"/>
      <c r="PQE6" s="299"/>
      <c r="PQF6" s="299"/>
      <c r="PQG6" s="299"/>
      <c r="PQH6" s="299"/>
      <c r="PQI6" s="299"/>
      <c r="PQJ6" s="299"/>
      <c r="PQK6" s="299"/>
      <c r="PQL6" s="299"/>
      <c r="PQM6" s="299"/>
      <c r="PQN6" s="299"/>
      <c r="PQO6" s="299"/>
      <c r="PQP6" s="299"/>
      <c r="PQQ6" s="299"/>
      <c r="PQR6" s="299"/>
      <c r="PQS6" s="299"/>
      <c r="PQT6" s="299"/>
      <c r="PQU6" s="299"/>
      <c r="PQV6" s="299"/>
      <c r="PQW6" s="299"/>
      <c r="PQX6" s="299"/>
      <c r="PQY6" s="299"/>
      <c r="PQZ6" s="299"/>
      <c r="PRA6" s="299"/>
      <c r="PRB6" s="299"/>
      <c r="PRC6" s="299"/>
      <c r="PRD6" s="299"/>
      <c r="PRE6" s="299"/>
      <c r="PRF6" s="299"/>
      <c r="PRG6" s="299"/>
      <c r="PRH6" s="299"/>
      <c r="PRI6" s="299"/>
      <c r="PRJ6" s="299"/>
      <c r="PRK6" s="299"/>
      <c r="PRL6" s="299"/>
      <c r="PRM6" s="299"/>
      <c r="PRN6" s="299"/>
      <c r="PRO6" s="299"/>
      <c r="PRP6" s="299"/>
      <c r="PRQ6" s="299"/>
      <c r="PRR6" s="299"/>
      <c r="PRS6" s="299"/>
      <c r="PRT6" s="299"/>
      <c r="PRU6" s="299"/>
      <c r="PRV6" s="299"/>
      <c r="PRW6" s="299"/>
      <c r="PRX6" s="299"/>
      <c r="PRY6" s="299"/>
      <c r="PRZ6" s="299"/>
      <c r="PSA6" s="299"/>
      <c r="PSB6" s="299"/>
      <c r="PSC6" s="299"/>
      <c r="PSD6" s="299"/>
      <c r="PSE6" s="299"/>
      <c r="PSF6" s="299"/>
      <c r="PSG6" s="299"/>
      <c r="PSH6" s="299"/>
      <c r="PSI6" s="299"/>
      <c r="PSJ6" s="299"/>
      <c r="PSK6" s="299"/>
      <c r="PSL6" s="299"/>
      <c r="PSM6" s="299"/>
      <c r="PSN6" s="299"/>
      <c r="PSO6" s="299"/>
      <c r="PSP6" s="299"/>
      <c r="PSQ6" s="299"/>
      <c r="PSR6" s="299"/>
      <c r="PSS6" s="299"/>
      <c r="PST6" s="299"/>
      <c r="PSU6" s="299"/>
      <c r="PSV6" s="299"/>
      <c r="PSW6" s="299"/>
      <c r="PSX6" s="299"/>
      <c r="PSY6" s="299"/>
      <c r="PSZ6" s="299"/>
      <c r="PTA6" s="299"/>
      <c r="PTB6" s="299"/>
      <c r="PTC6" s="299"/>
      <c r="PTD6" s="299"/>
      <c r="PTE6" s="299"/>
      <c r="PTF6" s="299"/>
      <c r="PTG6" s="299"/>
      <c r="PTH6" s="299"/>
      <c r="PTI6" s="299"/>
      <c r="PTJ6" s="299"/>
      <c r="PTK6" s="299"/>
      <c r="PTL6" s="299"/>
      <c r="PTM6" s="299"/>
      <c r="PTN6" s="299"/>
      <c r="PTO6" s="299"/>
      <c r="PTP6" s="299"/>
      <c r="PTQ6" s="299"/>
      <c r="PTR6" s="299"/>
      <c r="PTS6" s="299"/>
      <c r="PTT6" s="299"/>
      <c r="PTU6" s="299"/>
      <c r="PTV6" s="299"/>
      <c r="PTW6" s="299"/>
      <c r="PTX6" s="299"/>
      <c r="PTY6" s="299"/>
      <c r="PTZ6" s="299"/>
      <c r="PUA6" s="299"/>
      <c r="PUB6" s="299"/>
      <c r="PUC6" s="299"/>
      <c r="PUD6" s="299"/>
      <c r="PUE6" s="299"/>
      <c r="PUF6" s="299"/>
      <c r="PUG6" s="299"/>
      <c r="PUH6" s="299"/>
      <c r="PUI6" s="299"/>
      <c r="PUJ6" s="299"/>
      <c r="PUK6" s="299"/>
      <c r="PUL6" s="299"/>
      <c r="PUM6" s="299"/>
      <c r="PUN6" s="299"/>
      <c r="PUO6" s="299"/>
      <c r="PUP6" s="299"/>
      <c r="PUQ6" s="299"/>
      <c r="PUR6" s="299"/>
      <c r="PUS6" s="299"/>
      <c r="PUT6" s="299"/>
      <c r="PUU6" s="299"/>
      <c r="PUV6" s="299"/>
      <c r="PUW6" s="299"/>
      <c r="PUX6" s="299"/>
      <c r="PUY6" s="299"/>
      <c r="PUZ6" s="299"/>
      <c r="PVA6" s="299"/>
      <c r="PVB6" s="299"/>
      <c r="PVC6" s="299"/>
      <c r="PVD6" s="299"/>
      <c r="PVE6" s="299"/>
      <c r="PVF6" s="299"/>
      <c r="PVG6" s="299"/>
      <c r="PVH6" s="299"/>
      <c r="PVI6" s="299"/>
      <c r="PVJ6" s="299"/>
      <c r="PVK6" s="299"/>
      <c r="PVL6" s="299"/>
      <c r="PVM6" s="299"/>
      <c r="PVN6" s="299"/>
      <c r="PVO6" s="299"/>
      <c r="PVP6" s="299"/>
      <c r="PVQ6" s="299"/>
      <c r="PVR6" s="299"/>
      <c r="PVS6" s="299"/>
      <c r="PVT6" s="299"/>
      <c r="PVU6" s="299"/>
      <c r="PVV6" s="299"/>
      <c r="PVW6" s="299"/>
      <c r="PVX6" s="299"/>
      <c r="PVY6" s="299"/>
      <c r="PVZ6" s="299"/>
      <c r="PWA6" s="299"/>
      <c r="PWB6" s="299"/>
      <c r="PWC6" s="299"/>
      <c r="PWD6" s="299"/>
      <c r="PWE6" s="299"/>
      <c r="PWF6" s="299"/>
      <c r="PWG6" s="299"/>
      <c r="PWH6" s="299"/>
      <c r="PWI6" s="299"/>
      <c r="PWJ6" s="299"/>
      <c r="PWK6" s="299"/>
      <c r="PWL6" s="299"/>
      <c r="PWM6" s="299"/>
      <c r="PWN6" s="299"/>
      <c r="PWO6" s="299"/>
      <c r="PWP6" s="299"/>
      <c r="PWQ6" s="299"/>
      <c r="PWR6" s="299"/>
      <c r="PWS6" s="299"/>
      <c r="PWT6" s="299"/>
      <c r="PWU6" s="299"/>
      <c r="PWV6" s="299"/>
      <c r="PWW6" s="299"/>
      <c r="PWX6" s="299"/>
      <c r="PWY6" s="299"/>
      <c r="PWZ6" s="299"/>
      <c r="PXA6" s="299"/>
      <c r="PXB6" s="299"/>
      <c r="PXC6" s="299"/>
      <c r="PXD6" s="299"/>
      <c r="PXE6" s="299"/>
      <c r="PXF6" s="299"/>
      <c r="PXG6" s="299"/>
      <c r="PXH6" s="299"/>
      <c r="PXI6" s="299"/>
      <c r="PXJ6" s="299"/>
      <c r="PXK6" s="299"/>
      <c r="PXL6" s="299"/>
      <c r="PXM6" s="299"/>
      <c r="PXN6" s="299"/>
      <c r="PXO6" s="299"/>
      <c r="PXP6" s="299"/>
      <c r="PXQ6" s="299"/>
      <c r="PXR6" s="299"/>
      <c r="PXS6" s="299"/>
      <c r="PXT6" s="299"/>
      <c r="PXU6" s="299"/>
      <c r="PXV6" s="299"/>
      <c r="PXW6" s="299"/>
      <c r="PXX6" s="299"/>
      <c r="PXY6" s="299"/>
      <c r="PXZ6" s="299"/>
      <c r="PYA6" s="299"/>
      <c r="PYB6" s="299"/>
      <c r="PYC6" s="299"/>
      <c r="PYD6" s="299"/>
      <c r="PYE6" s="299"/>
      <c r="PYF6" s="299"/>
      <c r="PYG6" s="299"/>
      <c r="PYH6" s="299"/>
      <c r="PYI6" s="299"/>
      <c r="PYJ6" s="299"/>
      <c r="PYK6" s="299"/>
      <c r="PYL6" s="299"/>
      <c r="PYM6" s="299"/>
      <c r="PYN6" s="299"/>
      <c r="PYO6" s="299"/>
      <c r="PYP6" s="299"/>
      <c r="PYQ6" s="299"/>
      <c r="PYR6" s="299"/>
      <c r="PYS6" s="299"/>
      <c r="PYT6" s="299"/>
      <c r="PYU6" s="299"/>
      <c r="PYV6" s="299"/>
      <c r="PYW6" s="299"/>
      <c r="PYX6" s="299"/>
      <c r="PYY6" s="299"/>
      <c r="PYZ6" s="299"/>
      <c r="PZA6" s="299"/>
      <c r="PZB6" s="299"/>
      <c r="PZC6" s="299"/>
      <c r="PZD6" s="299"/>
      <c r="PZE6" s="299"/>
      <c r="PZF6" s="299"/>
      <c r="PZG6" s="299"/>
      <c r="PZH6" s="299"/>
      <c r="PZI6" s="299"/>
      <c r="PZJ6" s="299"/>
      <c r="PZK6" s="299"/>
      <c r="PZL6" s="299"/>
      <c r="PZM6" s="299"/>
      <c r="PZN6" s="299"/>
      <c r="PZO6" s="299"/>
      <c r="PZP6" s="299"/>
      <c r="PZQ6" s="299"/>
      <c r="PZR6" s="299"/>
      <c r="PZS6" s="299"/>
      <c r="PZT6" s="299"/>
      <c r="PZU6" s="299"/>
      <c r="PZV6" s="299"/>
      <c r="PZW6" s="299"/>
      <c r="PZX6" s="299"/>
      <c r="PZY6" s="299"/>
      <c r="PZZ6" s="299"/>
      <c r="QAA6" s="299"/>
      <c r="QAB6" s="299"/>
      <c r="QAC6" s="299"/>
      <c r="QAD6" s="299"/>
      <c r="QAE6" s="299"/>
      <c r="QAF6" s="299"/>
      <c r="QAG6" s="299"/>
      <c r="QAH6" s="299"/>
      <c r="QAI6" s="299"/>
      <c r="QAJ6" s="299"/>
      <c r="QAK6" s="299"/>
      <c r="QAL6" s="299"/>
      <c r="QAM6" s="299"/>
      <c r="QAN6" s="299"/>
      <c r="QAO6" s="299"/>
      <c r="QAP6" s="299"/>
      <c r="QAQ6" s="299"/>
      <c r="QAR6" s="299"/>
      <c r="QAS6" s="299"/>
      <c r="QAT6" s="299"/>
      <c r="QAU6" s="299"/>
      <c r="QAV6" s="299"/>
      <c r="QAW6" s="299"/>
      <c r="QAX6" s="299"/>
      <c r="QAY6" s="299"/>
      <c r="QAZ6" s="299"/>
      <c r="QBA6" s="299"/>
      <c r="QBB6" s="299"/>
      <c r="QBC6" s="299"/>
      <c r="QBD6" s="299"/>
      <c r="QBE6" s="299"/>
      <c r="QBF6" s="299"/>
      <c r="QBG6" s="299"/>
      <c r="QBH6" s="299"/>
      <c r="QBI6" s="299"/>
      <c r="QBJ6" s="299"/>
      <c r="QBK6" s="299"/>
      <c r="QBL6" s="299"/>
      <c r="QBM6" s="299"/>
      <c r="QBN6" s="299"/>
      <c r="QBO6" s="299"/>
      <c r="QBP6" s="299"/>
      <c r="QBQ6" s="299"/>
      <c r="QBR6" s="299"/>
      <c r="QBS6" s="299"/>
      <c r="QBT6" s="299"/>
      <c r="QBU6" s="299"/>
      <c r="QBV6" s="299"/>
      <c r="QBW6" s="299"/>
      <c r="QBX6" s="299"/>
      <c r="QBY6" s="299"/>
      <c r="QBZ6" s="299"/>
      <c r="QCA6" s="299"/>
      <c r="QCB6" s="299"/>
      <c r="QCC6" s="299"/>
      <c r="QCD6" s="299"/>
      <c r="QCE6" s="299"/>
      <c r="QCF6" s="299"/>
      <c r="QCG6" s="299"/>
      <c r="QCH6" s="299"/>
      <c r="QCI6" s="299"/>
      <c r="QCJ6" s="299"/>
      <c r="QCK6" s="299"/>
      <c r="QCL6" s="299"/>
      <c r="QCM6" s="299"/>
      <c r="QCN6" s="299"/>
      <c r="QCO6" s="299"/>
      <c r="QCP6" s="299"/>
      <c r="QCQ6" s="299"/>
      <c r="QCR6" s="299"/>
      <c r="QCS6" s="299"/>
      <c r="QCT6" s="299"/>
      <c r="QCU6" s="299"/>
      <c r="QCV6" s="299"/>
      <c r="QCW6" s="299"/>
      <c r="QCX6" s="299"/>
      <c r="QCY6" s="299"/>
      <c r="QCZ6" s="299"/>
      <c r="QDA6" s="299"/>
      <c r="QDB6" s="299"/>
      <c r="QDC6" s="299"/>
      <c r="QDD6" s="299"/>
      <c r="QDE6" s="299"/>
      <c r="QDF6" s="299"/>
      <c r="QDG6" s="299"/>
      <c r="QDH6" s="299"/>
      <c r="QDI6" s="299"/>
      <c r="QDJ6" s="299"/>
      <c r="QDK6" s="299"/>
      <c r="QDL6" s="299"/>
      <c r="QDM6" s="299"/>
      <c r="QDN6" s="299"/>
      <c r="QDO6" s="299"/>
      <c r="QDP6" s="299"/>
      <c r="QDQ6" s="299"/>
      <c r="QDR6" s="299"/>
      <c r="QDS6" s="299"/>
      <c r="QDT6" s="299"/>
      <c r="QDU6" s="299"/>
      <c r="QDV6" s="299"/>
      <c r="QDW6" s="299"/>
      <c r="QDX6" s="299"/>
      <c r="QDY6" s="299"/>
      <c r="QDZ6" s="299"/>
      <c r="QEA6" s="299"/>
      <c r="QEB6" s="299"/>
      <c r="QEC6" s="299"/>
      <c r="QED6" s="299"/>
      <c r="QEE6" s="299"/>
      <c r="QEF6" s="299"/>
      <c r="QEG6" s="299"/>
      <c r="QEH6" s="299"/>
      <c r="QEI6" s="299"/>
      <c r="QEJ6" s="299"/>
      <c r="QEK6" s="299"/>
      <c r="QEL6" s="299"/>
      <c r="QEM6" s="299"/>
      <c r="QEN6" s="299"/>
      <c r="QEO6" s="299"/>
      <c r="QEP6" s="299"/>
      <c r="QEQ6" s="299"/>
      <c r="QER6" s="299"/>
      <c r="QES6" s="299"/>
      <c r="QET6" s="299"/>
      <c r="QEU6" s="299"/>
      <c r="QEV6" s="299"/>
      <c r="QEW6" s="299"/>
      <c r="QEX6" s="299"/>
      <c r="QEY6" s="299"/>
      <c r="QEZ6" s="299"/>
      <c r="QFA6" s="299"/>
      <c r="QFB6" s="299"/>
      <c r="QFC6" s="299"/>
      <c r="QFD6" s="299"/>
      <c r="QFE6" s="299"/>
      <c r="QFF6" s="299"/>
      <c r="QFG6" s="299"/>
      <c r="QFH6" s="299"/>
      <c r="QFI6" s="299"/>
      <c r="QFJ6" s="299"/>
      <c r="QFK6" s="299"/>
      <c r="QFL6" s="299"/>
      <c r="QFM6" s="299"/>
      <c r="QFN6" s="299"/>
      <c r="QFO6" s="299"/>
      <c r="QFP6" s="299"/>
      <c r="QFQ6" s="299"/>
      <c r="QFR6" s="299"/>
      <c r="QFS6" s="299"/>
      <c r="QFT6" s="299"/>
      <c r="QFU6" s="299"/>
      <c r="QFV6" s="299"/>
      <c r="QFW6" s="299"/>
      <c r="QFX6" s="299"/>
      <c r="QFY6" s="299"/>
      <c r="QFZ6" s="299"/>
      <c r="QGA6" s="299"/>
      <c r="QGB6" s="299"/>
      <c r="QGC6" s="299"/>
      <c r="QGD6" s="299"/>
      <c r="QGE6" s="299"/>
      <c r="QGF6" s="299"/>
      <c r="QGG6" s="299"/>
      <c r="QGH6" s="299"/>
      <c r="QGI6" s="299"/>
      <c r="QGJ6" s="299"/>
      <c r="QGK6" s="299"/>
      <c r="QGL6" s="299"/>
      <c r="QGM6" s="299"/>
      <c r="QGN6" s="299"/>
      <c r="QGO6" s="299"/>
      <c r="QGP6" s="299"/>
      <c r="QGQ6" s="299"/>
      <c r="QGR6" s="299"/>
      <c r="QGS6" s="299"/>
      <c r="QGT6" s="299"/>
      <c r="QGU6" s="299"/>
      <c r="QGV6" s="299"/>
      <c r="QGW6" s="299"/>
      <c r="QGX6" s="299"/>
      <c r="QGY6" s="299"/>
      <c r="QGZ6" s="299"/>
      <c r="QHA6" s="299"/>
      <c r="QHB6" s="299"/>
      <c r="QHC6" s="299"/>
      <c r="QHD6" s="299"/>
      <c r="QHE6" s="299"/>
      <c r="QHF6" s="299"/>
      <c r="QHG6" s="299"/>
      <c r="QHH6" s="299"/>
      <c r="QHI6" s="299"/>
      <c r="QHJ6" s="299"/>
      <c r="QHK6" s="299"/>
      <c r="QHL6" s="299"/>
      <c r="QHM6" s="299"/>
      <c r="QHN6" s="299"/>
      <c r="QHO6" s="299"/>
      <c r="QHP6" s="299"/>
      <c r="QHQ6" s="299"/>
      <c r="QHR6" s="299"/>
      <c r="QHS6" s="299"/>
      <c r="QHT6" s="299"/>
      <c r="QHU6" s="299"/>
      <c r="QHV6" s="299"/>
      <c r="QHW6" s="299"/>
      <c r="QHX6" s="299"/>
      <c r="QHY6" s="299"/>
      <c r="QHZ6" s="299"/>
      <c r="QIA6" s="299"/>
      <c r="QIB6" s="299"/>
      <c r="QIC6" s="299"/>
      <c r="QID6" s="299"/>
      <c r="QIE6" s="299"/>
      <c r="QIF6" s="299"/>
      <c r="QIG6" s="299"/>
      <c r="QIH6" s="299"/>
      <c r="QII6" s="299"/>
      <c r="QIJ6" s="299"/>
      <c r="QIK6" s="299"/>
      <c r="QIL6" s="299"/>
      <c r="QIM6" s="299"/>
      <c r="QIN6" s="299"/>
      <c r="QIO6" s="299"/>
      <c r="QIP6" s="299"/>
      <c r="QIQ6" s="299"/>
      <c r="QIR6" s="299"/>
      <c r="QIS6" s="299"/>
      <c r="QIT6" s="299"/>
      <c r="QIU6" s="299"/>
      <c r="QIV6" s="299"/>
      <c r="QIW6" s="299"/>
      <c r="QIX6" s="299"/>
      <c r="QIY6" s="299"/>
      <c r="QIZ6" s="299"/>
      <c r="QJA6" s="299"/>
      <c r="QJB6" s="299"/>
      <c r="QJC6" s="299"/>
      <c r="QJD6" s="299"/>
      <c r="QJE6" s="299"/>
      <c r="QJF6" s="299"/>
      <c r="QJG6" s="299"/>
      <c r="QJH6" s="299"/>
      <c r="QJI6" s="299"/>
      <c r="QJJ6" s="299"/>
      <c r="QJK6" s="299"/>
      <c r="QJL6" s="299"/>
      <c r="QJM6" s="299"/>
      <c r="QJN6" s="299"/>
      <c r="QJO6" s="299"/>
      <c r="QJP6" s="299"/>
      <c r="QJQ6" s="299"/>
      <c r="QJR6" s="299"/>
      <c r="QJS6" s="299"/>
      <c r="QJT6" s="299"/>
      <c r="QJU6" s="299"/>
      <c r="QJV6" s="299"/>
      <c r="QJW6" s="299"/>
      <c r="QJX6" s="299"/>
      <c r="QJY6" s="299"/>
      <c r="QJZ6" s="299"/>
      <c r="QKA6" s="299"/>
      <c r="QKB6" s="299"/>
      <c r="QKC6" s="299"/>
      <c r="QKD6" s="299"/>
      <c r="QKE6" s="299"/>
      <c r="QKF6" s="299"/>
      <c r="QKG6" s="299"/>
      <c r="QKH6" s="299"/>
      <c r="QKI6" s="299"/>
      <c r="QKJ6" s="299"/>
      <c r="QKK6" s="299"/>
      <c r="QKL6" s="299"/>
      <c r="QKM6" s="299"/>
      <c r="QKN6" s="299"/>
      <c r="QKO6" s="299"/>
      <c r="QKP6" s="299"/>
      <c r="QKQ6" s="299"/>
      <c r="QKR6" s="299"/>
      <c r="QKS6" s="299"/>
      <c r="QKT6" s="299"/>
      <c r="QKU6" s="299"/>
      <c r="QKV6" s="299"/>
      <c r="QKW6" s="299"/>
      <c r="QKX6" s="299"/>
      <c r="QKY6" s="299"/>
      <c r="QKZ6" s="299"/>
      <c r="QLA6" s="299"/>
      <c r="QLB6" s="299"/>
      <c r="QLC6" s="299"/>
      <c r="QLD6" s="299"/>
      <c r="QLE6" s="299"/>
      <c r="QLF6" s="299"/>
      <c r="QLG6" s="299"/>
      <c r="QLH6" s="299"/>
      <c r="QLI6" s="299"/>
      <c r="QLJ6" s="299"/>
      <c r="QLK6" s="299"/>
      <c r="QLL6" s="299"/>
      <c r="QLM6" s="299"/>
      <c r="QLN6" s="299"/>
      <c r="QLO6" s="299"/>
      <c r="QLP6" s="299"/>
      <c r="QLQ6" s="299"/>
      <c r="QLR6" s="299"/>
      <c r="QLS6" s="299"/>
      <c r="QLT6" s="299"/>
      <c r="QLU6" s="299"/>
      <c r="QLV6" s="299"/>
      <c r="QLW6" s="299"/>
      <c r="QLX6" s="299"/>
      <c r="QLY6" s="299"/>
      <c r="QLZ6" s="299"/>
      <c r="QMA6" s="299"/>
      <c r="QMB6" s="299"/>
      <c r="QMC6" s="299"/>
      <c r="QMD6" s="299"/>
      <c r="QME6" s="299"/>
      <c r="QMF6" s="299"/>
      <c r="QMG6" s="299"/>
      <c r="QMH6" s="299"/>
      <c r="QMI6" s="299"/>
      <c r="QMJ6" s="299"/>
      <c r="QMK6" s="299"/>
      <c r="QML6" s="299"/>
      <c r="QMM6" s="299"/>
      <c r="QMN6" s="299"/>
      <c r="QMO6" s="299"/>
      <c r="QMP6" s="299"/>
      <c r="QMQ6" s="299"/>
      <c r="QMR6" s="299"/>
      <c r="QMS6" s="299"/>
      <c r="QMT6" s="299"/>
      <c r="QMU6" s="299"/>
      <c r="QMV6" s="299"/>
      <c r="QMW6" s="299"/>
      <c r="QMX6" s="299"/>
      <c r="QMY6" s="299"/>
      <c r="QMZ6" s="299"/>
      <c r="QNA6" s="299"/>
      <c r="QNB6" s="299"/>
      <c r="QNC6" s="299"/>
      <c r="QND6" s="299"/>
      <c r="QNE6" s="299"/>
      <c r="QNF6" s="299"/>
      <c r="QNG6" s="299"/>
      <c r="QNH6" s="299"/>
      <c r="QNI6" s="299"/>
      <c r="QNJ6" s="299"/>
      <c r="QNK6" s="299"/>
      <c r="QNL6" s="299"/>
      <c r="QNM6" s="299"/>
      <c r="QNN6" s="299"/>
      <c r="QNO6" s="299"/>
      <c r="QNP6" s="299"/>
      <c r="QNQ6" s="299"/>
      <c r="QNR6" s="299"/>
      <c r="QNS6" s="299"/>
      <c r="QNT6" s="299"/>
      <c r="QNU6" s="299"/>
      <c r="QNV6" s="299"/>
      <c r="QNW6" s="299"/>
      <c r="QNX6" s="299"/>
      <c r="QNY6" s="299"/>
      <c r="QNZ6" s="299"/>
      <c r="QOA6" s="299"/>
      <c r="QOB6" s="299"/>
      <c r="QOC6" s="299"/>
      <c r="QOD6" s="299"/>
      <c r="QOE6" s="299"/>
      <c r="QOF6" s="299"/>
      <c r="QOG6" s="299"/>
      <c r="QOH6" s="299"/>
      <c r="QOI6" s="299"/>
      <c r="QOJ6" s="299"/>
      <c r="QOK6" s="299"/>
      <c r="QOL6" s="299"/>
      <c r="QOM6" s="299"/>
      <c r="QON6" s="299"/>
      <c r="QOO6" s="299"/>
      <c r="QOP6" s="299"/>
      <c r="QOQ6" s="299"/>
      <c r="QOR6" s="299"/>
      <c r="QOS6" s="299"/>
      <c r="QOT6" s="299"/>
      <c r="QOU6" s="299"/>
      <c r="QOV6" s="299"/>
      <c r="QOW6" s="299"/>
      <c r="QOX6" s="299"/>
      <c r="QOY6" s="299"/>
      <c r="QOZ6" s="299"/>
      <c r="QPA6" s="299"/>
      <c r="QPB6" s="299"/>
      <c r="QPC6" s="299"/>
      <c r="QPD6" s="299"/>
      <c r="QPE6" s="299"/>
      <c r="QPF6" s="299"/>
      <c r="QPG6" s="299"/>
      <c r="QPH6" s="299"/>
      <c r="QPI6" s="299"/>
      <c r="QPJ6" s="299"/>
      <c r="QPK6" s="299"/>
      <c r="QPL6" s="299"/>
      <c r="QPM6" s="299"/>
      <c r="QPN6" s="299"/>
      <c r="QPO6" s="299"/>
      <c r="QPP6" s="299"/>
      <c r="QPQ6" s="299"/>
      <c r="QPR6" s="299"/>
      <c r="QPS6" s="299"/>
      <c r="QPT6" s="299"/>
      <c r="QPU6" s="299"/>
      <c r="QPV6" s="299"/>
      <c r="QPW6" s="299"/>
      <c r="QPX6" s="299"/>
      <c r="QPY6" s="299"/>
      <c r="QPZ6" s="299"/>
      <c r="QQA6" s="299"/>
      <c r="QQB6" s="299"/>
      <c r="QQC6" s="299"/>
      <c r="QQD6" s="299"/>
      <c r="QQE6" s="299"/>
      <c r="QQF6" s="299"/>
      <c r="QQG6" s="299"/>
      <c r="QQH6" s="299"/>
      <c r="QQI6" s="299"/>
      <c r="QQJ6" s="299"/>
      <c r="QQK6" s="299"/>
      <c r="QQL6" s="299"/>
      <c r="QQM6" s="299"/>
      <c r="QQN6" s="299"/>
      <c r="QQO6" s="299"/>
      <c r="QQP6" s="299"/>
      <c r="QQQ6" s="299"/>
      <c r="QQR6" s="299"/>
      <c r="QQS6" s="299"/>
      <c r="QQT6" s="299"/>
      <c r="QQU6" s="299"/>
      <c r="QQV6" s="299"/>
      <c r="QQW6" s="299"/>
      <c r="QQX6" s="299"/>
      <c r="QQY6" s="299"/>
      <c r="QQZ6" s="299"/>
      <c r="QRA6" s="299"/>
      <c r="QRB6" s="299"/>
      <c r="QRC6" s="299"/>
      <c r="QRD6" s="299"/>
      <c r="QRE6" s="299"/>
      <c r="QRF6" s="299"/>
      <c r="QRG6" s="299"/>
      <c r="QRH6" s="299"/>
      <c r="QRI6" s="299"/>
      <c r="QRJ6" s="299"/>
      <c r="QRK6" s="299"/>
      <c r="QRL6" s="299"/>
      <c r="QRM6" s="299"/>
      <c r="QRN6" s="299"/>
      <c r="QRO6" s="299"/>
      <c r="QRP6" s="299"/>
      <c r="QRQ6" s="299"/>
      <c r="QRR6" s="299"/>
      <c r="QRS6" s="299"/>
      <c r="QRT6" s="299"/>
      <c r="QRU6" s="299"/>
      <c r="QRV6" s="299"/>
      <c r="QRW6" s="299"/>
      <c r="QRX6" s="299"/>
      <c r="QRY6" s="299"/>
      <c r="QRZ6" s="299"/>
      <c r="QSA6" s="299"/>
      <c r="QSB6" s="299"/>
      <c r="QSC6" s="299"/>
      <c r="QSD6" s="299"/>
      <c r="QSE6" s="299"/>
      <c r="QSF6" s="299"/>
      <c r="QSG6" s="299"/>
      <c r="QSH6" s="299"/>
      <c r="QSI6" s="299"/>
      <c r="QSJ6" s="299"/>
      <c r="QSK6" s="299"/>
      <c r="QSL6" s="299"/>
      <c r="QSM6" s="299"/>
      <c r="QSN6" s="299"/>
      <c r="QSO6" s="299"/>
      <c r="QSP6" s="299"/>
      <c r="QSQ6" s="299"/>
      <c r="QSR6" s="299"/>
      <c r="QSS6" s="299"/>
      <c r="QST6" s="299"/>
      <c r="QSU6" s="299"/>
      <c r="QSV6" s="299"/>
      <c r="QSW6" s="299"/>
      <c r="QSX6" s="299"/>
      <c r="QSY6" s="299"/>
      <c r="QSZ6" s="299"/>
      <c r="QTA6" s="299"/>
      <c r="QTB6" s="299"/>
      <c r="QTC6" s="299"/>
      <c r="QTD6" s="299"/>
      <c r="QTE6" s="299"/>
      <c r="QTF6" s="299"/>
      <c r="QTG6" s="299"/>
      <c r="QTH6" s="299"/>
      <c r="QTI6" s="299"/>
      <c r="QTJ6" s="299"/>
      <c r="QTK6" s="299"/>
      <c r="QTL6" s="299"/>
      <c r="QTM6" s="299"/>
      <c r="QTN6" s="299"/>
      <c r="QTO6" s="299"/>
      <c r="QTP6" s="299"/>
      <c r="QTQ6" s="299"/>
      <c r="QTR6" s="299"/>
      <c r="QTS6" s="299"/>
      <c r="QTT6" s="299"/>
      <c r="QTU6" s="299"/>
      <c r="QTV6" s="299"/>
      <c r="QTW6" s="299"/>
      <c r="QTX6" s="299"/>
      <c r="QTY6" s="299"/>
      <c r="QTZ6" s="299"/>
      <c r="QUA6" s="299"/>
      <c r="QUB6" s="299"/>
      <c r="QUC6" s="299"/>
      <c r="QUD6" s="299"/>
      <c r="QUE6" s="299"/>
      <c r="QUF6" s="299"/>
      <c r="QUG6" s="299"/>
      <c r="QUH6" s="299"/>
      <c r="QUI6" s="299"/>
      <c r="QUJ6" s="299"/>
      <c r="QUK6" s="299"/>
      <c r="QUL6" s="299"/>
      <c r="QUM6" s="299"/>
      <c r="QUN6" s="299"/>
      <c r="QUO6" s="299"/>
      <c r="QUP6" s="299"/>
      <c r="QUQ6" s="299"/>
      <c r="QUR6" s="299"/>
      <c r="QUS6" s="299"/>
      <c r="QUT6" s="299"/>
      <c r="QUU6" s="299"/>
      <c r="QUV6" s="299"/>
      <c r="QUW6" s="299"/>
      <c r="QUX6" s="299"/>
      <c r="QUY6" s="299"/>
      <c r="QUZ6" s="299"/>
      <c r="QVA6" s="299"/>
      <c r="QVB6" s="299"/>
      <c r="QVC6" s="299"/>
      <c r="QVD6" s="299"/>
      <c r="QVE6" s="299"/>
      <c r="QVF6" s="299"/>
      <c r="QVG6" s="299"/>
      <c r="QVH6" s="299"/>
      <c r="QVI6" s="299"/>
      <c r="QVJ6" s="299"/>
      <c r="QVK6" s="299"/>
      <c r="QVL6" s="299"/>
      <c r="QVM6" s="299"/>
      <c r="QVN6" s="299"/>
      <c r="QVO6" s="299"/>
      <c r="QVP6" s="299"/>
      <c r="QVQ6" s="299"/>
      <c r="QVR6" s="299"/>
      <c r="QVS6" s="299"/>
      <c r="QVT6" s="299"/>
      <c r="QVU6" s="299"/>
      <c r="QVV6" s="299"/>
      <c r="QVW6" s="299"/>
      <c r="QVX6" s="299"/>
      <c r="QVY6" s="299"/>
      <c r="QVZ6" s="299"/>
      <c r="QWA6" s="299"/>
      <c r="QWB6" s="299"/>
      <c r="QWC6" s="299"/>
      <c r="QWD6" s="299"/>
      <c r="QWE6" s="299"/>
      <c r="QWF6" s="299"/>
      <c r="QWG6" s="299"/>
      <c r="QWH6" s="299"/>
      <c r="QWI6" s="299"/>
      <c r="QWJ6" s="299"/>
      <c r="QWK6" s="299"/>
      <c r="QWL6" s="299"/>
      <c r="QWM6" s="299"/>
      <c r="QWN6" s="299"/>
      <c r="QWO6" s="299"/>
      <c r="QWP6" s="299"/>
      <c r="QWQ6" s="299"/>
      <c r="QWR6" s="299"/>
      <c r="QWS6" s="299"/>
      <c r="QWT6" s="299"/>
      <c r="QWU6" s="299"/>
      <c r="QWV6" s="299"/>
      <c r="QWW6" s="299"/>
      <c r="QWX6" s="299"/>
      <c r="QWY6" s="299"/>
      <c r="QWZ6" s="299"/>
      <c r="QXA6" s="299"/>
      <c r="QXB6" s="299"/>
      <c r="QXC6" s="299"/>
      <c r="QXD6" s="299"/>
      <c r="QXE6" s="299"/>
      <c r="QXF6" s="299"/>
      <c r="QXG6" s="299"/>
      <c r="QXH6" s="299"/>
      <c r="QXI6" s="299"/>
      <c r="QXJ6" s="299"/>
      <c r="QXK6" s="299"/>
      <c r="QXL6" s="299"/>
      <c r="QXM6" s="299"/>
      <c r="QXN6" s="299"/>
      <c r="QXO6" s="299"/>
      <c r="QXP6" s="299"/>
      <c r="QXQ6" s="299"/>
      <c r="QXR6" s="299"/>
      <c r="QXS6" s="299"/>
      <c r="QXT6" s="299"/>
      <c r="QXU6" s="299"/>
      <c r="QXV6" s="299"/>
      <c r="QXW6" s="299"/>
      <c r="QXX6" s="299"/>
      <c r="QXY6" s="299"/>
      <c r="QXZ6" s="299"/>
      <c r="QYA6" s="299"/>
      <c r="QYB6" s="299"/>
      <c r="QYC6" s="299"/>
      <c r="QYD6" s="299"/>
      <c r="QYE6" s="299"/>
      <c r="QYF6" s="299"/>
      <c r="QYG6" s="299"/>
      <c r="QYH6" s="299"/>
      <c r="QYI6" s="299"/>
      <c r="QYJ6" s="299"/>
      <c r="QYK6" s="299"/>
      <c r="QYL6" s="299"/>
      <c r="QYM6" s="299"/>
      <c r="QYN6" s="299"/>
      <c r="QYO6" s="299"/>
      <c r="QYP6" s="299"/>
      <c r="QYQ6" s="299"/>
      <c r="QYR6" s="299"/>
      <c r="QYS6" s="299"/>
      <c r="QYT6" s="299"/>
      <c r="QYU6" s="299"/>
      <c r="QYV6" s="299"/>
      <c r="QYW6" s="299"/>
      <c r="QYX6" s="299"/>
      <c r="QYY6" s="299"/>
      <c r="QYZ6" s="299"/>
      <c r="QZA6" s="299"/>
      <c r="QZB6" s="299"/>
      <c r="QZC6" s="299"/>
      <c r="QZD6" s="299"/>
      <c r="QZE6" s="299"/>
      <c r="QZF6" s="299"/>
      <c r="QZG6" s="299"/>
      <c r="QZH6" s="299"/>
      <c r="QZI6" s="299"/>
      <c r="QZJ6" s="299"/>
      <c r="QZK6" s="299"/>
      <c r="QZL6" s="299"/>
      <c r="QZM6" s="299"/>
      <c r="QZN6" s="299"/>
      <c r="QZO6" s="299"/>
      <c r="QZP6" s="299"/>
      <c r="QZQ6" s="299"/>
      <c r="QZR6" s="299"/>
      <c r="QZS6" s="299"/>
      <c r="QZT6" s="299"/>
      <c r="QZU6" s="299"/>
      <c r="QZV6" s="299"/>
      <c r="QZW6" s="299"/>
      <c r="QZX6" s="299"/>
      <c r="QZY6" s="299"/>
      <c r="QZZ6" s="299"/>
      <c r="RAA6" s="299"/>
      <c r="RAB6" s="299"/>
      <c r="RAC6" s="299"/>
      <c r="RAD6" s="299"/>
      <c r="RAE6" s="299"/>
      <c r="RAF6" s="299"/>
      <c r="RAG6" s="299"/>
      <c r="RAH6" s="299"/>
      <c r="RAI6" s="299"/>
      <c r="RAJ6" s="299"/>
      <c r="RAK6" s="299"/>
      <c r="RAL6" s="299"/>
      <c r="RAM6" s="299"/>
      <c r="RAN6" s="299"/>
      <c r="RAO6" s="299"/>
      <c r="RAP6" s="299"/>
      <c r="RAQ6" s="299"/>
      <c r="RAR6" s="299"/>
      <c r="RAS6" s="299"/>
      <c r="RAT6" s="299"/>
      <c r="RAU6" s="299"/>
      <c r="RAV6" s="299"/>
      <c r="RAW6" s="299"/>
      <c r="RAX6" s="299"/>
      <c r="RAY6" s="299"/>
      <c r="RAZ6" s="299"/>
      <c r="RBA6" s="299"/>
      <c r="RBB6" s="299"/>
      <c r="RBC6" s="299"/>
      <c r="RBD6" s="299"/>
      <c r="RBE6" s="299"/>
      <c r="RBF6" s="299"/>
      <c r="RBG6" s="299"/>
      <c r="RBH6" s="299"/>
      <c r="RBI6" s="299"/>
      <c r="RBJ6" s="299"/>
      <c r="RBK6" s="299"/>
      <c r="RBL6" s="299"/>
      <c r="RBM6" s="299"/>
      <c r="RBN6" s="299"/>
      <c r="RBO6" s="299"/>
      <c r="RBP6" s="299"/>
      <c r="RBQ6" s="299"/>
      <c r="RBR6" s="299"/>
      <c r="RBS6" s="299"/>
      <c r="RBT6" s="299"/>
      <c r="RBU6" s="299"/>
      <c r="RBV6" s="299"/>
      <c r="RBW6" s="299"/>
      <c r="RBX6" s="299"/>
      <c r="RBY6" s="299"/>
      <c r="RBZ6" s="299"/>
      <c r="RCA6" s="299"/>
      <c r="RCB6" s="299"/>
      <c r="RCC6" s="299"/>
      <c r="RCD6" s="299"/>
      <c r="RCE6" s="299"/>
      <c r="RCF6" s="299"/>
      <c r="RCG6" s="299"/>
      <c r="RCH6" s="299"/>
      <c r="RCI6" s="299"/>
      <c r="RCJ6" s="299"/>
      <c r="RCK6" s="299"/>
      <c r="RCL6" s="299"/>
      <c r="RCM6" s="299"/>
      <c r="RCN6" s="299"/>
      <c r="RCO6" s="299"/>
      <c r="RCP6" s="299"/>
      <c r="RCQ6" s="299"/>
      <c r="RCR6" s="299"/>
      <c r="RCS6" s="299"/>
      <c r="RCT6" s="299"/>
      <c r="RCU6" s="299"/>
      <c r="RCV6" s="299"/>
      <c r="RCW6" s="299"/>
      <c r="RCX6" s="299"/>
      <c r="RCY6" s="299"/>
      <c r="RCZ6" s="299"/>
      <c r="RDA6" s="299"/>
      <c r="RDB6" s="299"/>
      <c r="RDC6" s="299"/>
      <c r="RDD6" s="299"/>
      <c r="RDE6" s="299"/>
      <c r="RDF6" s="299"/>
      <c r="RDG6" s="299"/>
      <c r="RDH6" s="299"/>
      <c r="RDI6" s="299"/>
      <c r="RDJ6" s="299"/>
      <c r="RDK6" s="299"/>
      <c r="RDL6" s="299"/>
      <c r="RDM6" s="299"/>
      <c r="RDN6" s="299"/>
      <c r="RDO6" s="299"/>
      <c r="RDP6" s="299"/>
      <c r="RDQ6" s="299"/>
      <c r="RDR6" s="299"/>
      <c r="RDS6" s="299"/>
      <c r="RDT6" s="299"/>
      <c r="RDU6" s="299"/>
      <c r="RDV6" s="299"/>
      <c r="RDW6" s="299"/>
      <c r="RDX6" s="299"/>
      <c r="RDY6" s="299"/>
      <c r="RDZ6" s="299"/>
      <c r="REA6" s="299"/>
      <c r="REB6" s="299"/>
      <c r="REC6" s="299"/>
      <c r="RED6" s="299"/>
      <c r="REE6" s="299"/>
      <c r="REF6" s="299"/>
      <c r="REG6" s="299"/>
      <c r="REH6" s="299"/>
      <c r="REI6" s="299"/>
      <c r="REJ6" s="299"/>
      <c r="REK6" s="299"/>
      <c r="REL6" s="299"/>
      <c r="REM6" s="299"/>
      <c r="REN6" s="299"/>
      <c r="REO6" s="299"/>
      <c r="REP6" s="299"/>
      <c r="REQ6" s="299"/>
      <c r="RER6" s="299"/>
      <c r="RES6" s="299"/>
      <c r="RET6" s="299"/>
      <c r="REU6" s="299"/>
      <c r="REV6" s="299"/>
      <c r="REW6" s="299"/>
      <c r="REX6" s="299"/>
      <c r="REY6" s="299"/>
      <c r="REZ6" s="299"/>
      <c r="RFA6" s="299"/>
      <c r="RFB6" s="299"/>
      <c r="RFC6" s="299"/>
      <c r="RFD6" s="299"/>
      <c r="RFE6" s="299"/>
      <c r="RFF6" s="299"/>
      <c r="RFG6" s="299"/>
      <c r="RFH6" s="299"/>
      <c r="RFI6" s="299"/>
      <c r="RFJ6" s="299"/>
      <c r="RFK6" s="299"/>
      <c r="RFL6" s="299"/>
      <c r="RFM6" s="299"/>
      <c r="RFN6" s="299"/>
      <c r="RFO6" s="299"/>
      <c r="RFP6" s="299"/>
      <c r="RFQ6" s="299"/>
      <c r="RFR6" s="299"/>
      <c r="RFS6" s="299"/>
      <c r="RFT6" s="299"/>
      <c r="RFU6" s="299"/>
      <c r="RFV6" s="299"/>
      <c r="RFW6" s="299"/>
      <c r="RFX6" s="299"/>
      <c r="RFY6" s="299"/>
      <c r="RFZ6" s="299"/>
      <c r="RGA6" s="299"/>
      <c r="RGB6" s="299"/>
      <c r="RGC6" s="299"/>
      <c r="RGD6" s="299"/>
      <c r="RGE6" s="299"/>
      <c r="RGF6" s="299"/>
      <c r="RGG6" s="299"/>
      <c r="RGH6" s="299"/>
      <c r="RGI6" s="299"/>
      <c r="RGJ6" s="299"/>
      <c r="RGK6" s="299"/>
      <c r="RGL6" s="299"/>
      <c r="RGM6" s="299"/>
      <c r="RGN6" s="299"/>
      <c r="RGO6" s="299"/>
      <c r="RGP6" s="299"/>
      <c r="RGQ6" s="299"/>
      <c r="RGR6" s="299"/>
      <c r="RGS6" s="299"/>
      <c r="RGT6" s="299"/>
      <c r="RGU6" s="299"/>
      <c r="RGV6" s="299"/>
      <c r="RGW6" s="299"/>
      <c r="RGX6" s="299"/>
      <c r="RGY6" s="299"/>
      <c r="RGZ6" s="299"/>
      <c r="RHA6" s="299"/>
      <c r="RHB6" s="299"/>
      <c r="RHC6" s="299"/>
      <c r="RHD6" s="299"/>
      <c r="RHE6" s="299"/>
      <c r="RHF6" s="299"/>
      <c r="RHG6" s="299"/>
      <c r="RHH6" s="299"/>
      <c r="RHI6" s="299"/>
      <c r="RHJ6" s="299"/>
      <c r="RHK6" s="299"/>
      <c r="RHL6" s="299"/>
      <c r="RHM6" s="299"/>
      <c r="RHN6" s="299"/>
      <c r="RHO6" s="299"/>
      <c r="RHP6" s="299"/>
      <c r="RHQ6" s="299"/>
      <c r="RHR6" s="299"/>
      <c r="RHS6" s="299"/>
      <c r="RHT6" s="299"/>
      <c r="RHU6" s="299"/>
      <c r="RHV6" s="299"/>
      <c r="RHW6" s="299"/>
      <c r="RHX6" s="299"/>
      <c r="RHY6" s="299"/>
      <c r="RHZ6" s="299"/>
      <c r="RIA6" s="299"/>
      <c r="RIB6" s="299"/>
      <c r="RIC6" s="299"/>
      <c r="RID6" s="299"/>
      <c r="RIE6" s="299"/>
      <c r="RIF6" s="299"/>
      <c r="RIG6" s="299"/>
      <c r="RIH6" s="299"/>
      <c r="RII6" s="299"/>
      <c r="RIJ6" s="299"/>
      <c r="RIK6" s="299"/>
      <c r="RIL6" s="299"/>
      <c r="RIM6" s="299"/>
      <c r="RIN6" s="299"/>
      <c r="RIO6" s="299"/>
      <c r="RIP6" s="299"/>
      <c r="RIQ6" s="299"/>
      <c r="RIR6" s="299"/>
      <c r="RIS6" s="299"/>
      <c r="RIT6" s="299"/>
      <c r="RIU6" s="299"/>
      <c r="RIV6" s="299"/>
      <c r="RIW6" s="299"/>
      <c r="RIX6" s="299"/>
      <c r="RIY6" s="299"/>
      <c r="RIZ6" s="299"/>
      <c r="RJA6" s="299"/>
      <c r="RJB6" s="299"/>
      <c r="RJC6" s="299"/>
      <c r="RJD6" s="299"/>
      <c r="RJE6" s="299"/>
      <c r="RJF6" s="299"/>
      <c r="RJG6" s="299"/>
      <c r="RJH6" s="299"/>
      <c r="RJI6" s="299"/>
      <c r="RJJ6" s="299"/>
      <c r="RJK6" s="299"/>
      <c r="RJL6" s="299"/>
      <c r="RJM6" s="299"/>
      <c r="RJN6" s="299"/>
      <c r="RJO6" s="299"/>
      <c r="RJP6" s="299"/>
      <c r="RJQ6" s="299"/>
      <c r="RJR6" s="299"/>
      <c r="RJS6" s="299"/>
      <c r="RJT6" s="299"/>
      <c r="RJU6" s="299"/>
      <c r="RJV6" s="299"/>
      <c r="RJW6" s="299"/>
      <c r="RJX6" s="299"/>
      <c r="RJY6" s="299"/>
      <c r="RJZ6" s="299"/>
      <c r="RKA6" s="299"/>
      <c r="RKB6" s="299"/>
      <c r="RKC6" s="299"/>
      <c r="RKD6" s="299"/>
      <c r="RKE6" s="299"/>
      <c r="RKF6" s="299"/>
      <c r="RKG6" s="299"/>
      <c r="RKH6" s="299"/>
      <c r="RKI6" s="299"/>
      <c r="RKJ6" s="299"/>
      <c r="RKK6" s="299"/>
      <c r="RKL6" s="299"/>
      <c r="RKM6" s="299"/>
      <c r="RKN6" s="299"/>
      <c r="RKO6" s="299"/>
      <c r="RKP6" s="299"/>
      <c r="RKQ6" s="299"/>
      <c r="RKR6" s="299"/>
      <c r="RKS6" s="299"/>
      <c r="RKT6" s="299"/>
      <c r="RKU6" s="299"/>
      <c r="RKV6" s="299"/>
      <c r="RKW6" s="299"/>
      <c r="RKX6" s="299"/>
      <c r="RKY6" s="299"/>
      <c r="RKZ6" s="299"/>
      <c r="RLA6" s="299"/>
      <c r="RLB6" s="299"/>
      <c r="RLC6" s="299"/>
      <c r="RLD6" s="299"/>
      <c r="RLE6" s="299"/>
      <c r="RLF6" s="299"/>
      <c r="RLG6" s="299"/>
      <c r="RLH6" s="299"/>
      <c r="RLI6" s="299"/>
      <c r="RLJ6" s="299"/>
      <c r="RLK6" s="299"/>
      <c r="RLL6" s="299"/>
      <c r="RLM6" s="299"/>
      <c r="RLN6" s="299"/>
      <c r="RLO6" s="299"/>
      <c r="RLP6" s="299"/>
      <c r="RLQ6" s="299"/>
      <c r="RLR6" s="299"/>
      <c r="RLS6" s="299"/>
      <c r="RLT6" s="299"/>
      <c r="RLU6" s="299"/>
      <c r="RLV6" s="299"/>
      <c r="RLW6" s="299"/>
      <c r="RLX6" s="299"/>
      <c r="RLY6" s="299"/>
      <c r="RLZ6" s="299"/>
      <c r="RMA6" s="299"/>
      <c r="RMB6" s="299"/>
      <c r="RMC6" s="299"/>
      <c r="RMD6" s="299"/>
      <c r="RME6" s="299"/>
      <c r="RMF6" s="299"/>
      <c r="RMG6" s="299"/>
      <c r="RMH6" s="299"/>
      <c r="RMI6" s="299"/>
      <c r="RMJ6" s="299"/>
      <c r="RMK6" s="299"/>
      <c r="RML6" s="299"/>
      <c r="RMM6" s="299"/>
      <c r="RMN6" s="299"/>
      <c r="RMO6" s="299"/>
      <c r="RMP6" s="299"/>
      <c r="RMQ6" s="299"/>
      <c r="RMR6" s="299"/>
      <c r="RMS6" s="299"/>
      <c r="RMT6" s="299"/>
      <c r="RMU6" s="299"/>
      <c r="RMV6" s="299"/>
      <c r="RMW6" s="299"/>
      <c r="RMX6" s="299"/>
      <c r="RMY6" s="299"/>
      <c r="RMZ6" s="299"/>
      <c r="RNA6" s="299"/>
      <c r="RNB6" s="299"/>
      <c r="RNC6" s="299"/>
      <c r="RND6" s="299"/>
      <c r="RNE6" s="299"/>
      <c r="RNF6" s="299"/>
      <c r="RNG6" s="299"/>
      <c r="RNH6" s="299"/>
      <c r="RNI6" s="299"/>
      <c r="RNJ6" s="299"/>
      <c r="RNK6" s="299"/>
      <c r="RNL6" s="299"/>
      <c r="RNM6" s="299"/>
      <c r="RNN6" s="299"/>
      <c r="RNO6" s="299"/>
      <c r="RNP6" s="299"/>
      <c r="RNQ6" s="299"/>
      <c r="RNR6" s="299"/>
      <c r="RNS6" s="299"/>
      <c r="RNT6" s="299"/>
      <c r="RNU6" s="299"/>
      <c r="RNV6" s="299"/>
      <c r="RNW6" s="299"/>
      <c r="RNX6" s="299"/>
      <c r="RNY6" s="299"/>
      <c r="RNZ6" s="299"/>
      <c r="ROA6" s="299"/>
      <c r="ROB6" s="299"/>
      <c r="ROC6" s="299"/>
      <c r="ROD6" s="299"/>
      <c r="ROE6" s="299"/>
      <c r="ROF6" s="299"/>
      <c r="ROG6" s="299"/>
      <c r="ROH6" s="299"/>
      <c r="ROI6" s="299"/>
      <c r="ROJ6" s="299"/>
      <c r="ROK6" s="299"/>
      <c r="ROL6" s="299"/>
      <c r="ROM6" s="299"/>
      <c r="RON6" s="299"/>
      <c r="ROO6" s="299"/>
      <c r="ROP6" s="299"/>
      <c r="ROQ6" s="299"/>
      <c r="ROR6" s="299"/>
      <c r="ROS6" s="299"/>
      <c r="ROT6" s="299"/>
      <c r="ROU6" s="299"/>
      <c r="ROV6" s="299"/>
      <c r="ROW6" s="299"/>
      <c r="ROX6" s="299"/>
      <c r="ROY6" s="299"/>
      <c r="ROZ6" s="299"/>
      <c r="RPA6" s="299"/>
      <c r="RPB6" s="299"/>
      <c r="RPC6" s="299"/>
      <c r="RPD6" s="299"/>
      <c r="RPE6" s="299"/>
      <c r="RPF6" s="299"/>
      <c r="RPG6" s="299"/>
      <c r="RPH6" s="299"/>
      <c r="RPI6" s="299"/>
      <c r="RPJ6" s="299"/>
      <c r="RPK6" s="299"/>
      <c r="RPL6" s="299"/>
      <c r="RPM6" s="299"/>
      <c r="RPN6" s="299"/>
      <c r="RPO6" s="299"/>
      <c r="RPP6" s="299"/>
      <c r="RPQ6" s="299"/>
      <c r="RPR6" s="299"/>
      <c r="RPS6" s="299"/>
      <c r="RPT6" s="299"/>
      <c r="RPU6" s="299"/>
      <c r="RPV6" s="299"/>
      <c r="RPW6" s="299"/>
      <c r="RPX6" s="299"/>
      <c r="RPY6" s="299"/>
      <c r="RPZ6" s="299"/>
      <c r="RQA6" s="299"/>
      <c r="RQB6" s="299"/>
      <c r="RQC6" s="299"/>
      <c r="RQD6" s="299"/>
      <c r="RQE6" s="299"/>
      <c r="RQF6" s="299"/>
      <c r="RQG6" s="299"/>
      <c r="RQH6" s="299"/>
      <c r="RQI6" s="299"/>
      <c r="RQJ6" s="299"/>
      <c r="RQK6" s="299"/>
      <c r="RQL6" s="299"/>
      <c r="RQM6" s="299"/>
      <c r="RQN6" s="299"/>
      <c r="RQO6" s="299"/>
      <c r="RQP6" s="299"/>
      <c r="RQQ6" s="299"/>
      <c r="RQR6" s="299"/>
      <c r="RQS6" s="299"/>
      <c r="RQT6" s="299"/>
      <c r="RQU6" s="299"/>
      <c r="RQV6" s="299"/>
      <c r="RQW6" s="299"/>
      <c r="RQX6" s="299"/>
      <c r="RQY6" s="299"/>
      <c r="RQZ6" s="299"/>
      <c r="RRA6" s="299"/>
      <c r="RRB6" s="299"/>
      <c r="RRC6" s="299"/>
      <c r="RRD6" s="299"/>
      <c r="RRE6" s="299"/>
      <c r="RRF6" s="299"/>
      <c r="RRG6" s="299"/>
      <c r="RRH6" s="299"/>
      <c r="RRI6" s="299"/>
      <c r="RRJ6" s="299"/>
      <c r="RRK6" s="299"/>
      <c r="RRL6" s="299"/>
      <c r="RRM6" s="299"/>
      <c r="RRN6" s="299"/>
      <c r="RRO6" s="299"/>
      <c r="RRP6" s="299"/>
      <c r="RRQ6" s="299"/>
      <c r="RRR6" s="299"/>
      <c r="RRS6" s="299"/>
      <c r="RRT6" s="299"/>
      <c r="RRU6" s="299"/>
      <c r="RRV6" s="299"/>
      <c r="RRW6" s="299"/>
      <c r="RRX6" s="299"/>
      <c r="RRY6" s="299"/>
      <c r="RRZ6" s="299"/>
      <c r="RSA6" s="299"/>
      <c r="RSB6" s="299"/>
      <c r="RSC6" s="299"/>
      <c r="RSD6" s="299"/>
      <c r="RSE6" s="299"/>
      <c r="RSF6" s="299"/>
      <c r="RSG6" s="299"/>
      <c r="RSH6" s="299"/>
      <c r="RSI6" s="299"/>
      <c r="RSJ6" s="299"/>
      <c r="RSK6" s="299"/>
      <c r="RSL6" s="299"/>
      <c r="RSM6" s="299"/>
      <c r="RSN6" s="299"/>
      <c r="RSO6" s="299"/>
      <c r="RSP6" s="299"/>
      <c r="RSQ6" s="299"/>
      <c r="RSR6" s="299"/>
      <c r="RSS6" s="299"/>
      <c r="RST6" s="299"/>
      <c r="RSU6" s="299"/>
      <c r="RSV6" s="299"/>
      <c r="RSW6" s="299"/>
      <c r="RSX6" s="299"/>
      <c r="RSY6" s="299"/>
      <c r="RSZ6" s="299"/>
      <c r="RTA6" s="299"/>
      <c r="RTB6" s="299"/>
      <c r="RTC6" s="299"/>
      <c r="RTD6" s="299"/>
      <c r="RTE6" s="299"/>
      <c r="RTF6" s="299"/>
      <c r="RTG6" s="299"/>
      <c r="RTH6" s="299"/>
      <c r="RTI6" s="299"/>
      <c r="RTJ6" s="299"/>
      <c r="RTK6" s="299"/>
      <c r="RTL6" s="299"/>
      <c r="RTM6" s="299"/>
      <c r="RTN6" s="299"/>
      <c r="RTO6" s="299"/>
      <c r="RTP6" s="299"/>
      <c r="RTQ6" s="299"/>
      <c r="RTR6" s="299"/>
      <c r="RTS6" s="299"/>
      <c r="RTT6" s="299"/>
      <c r="RTU6" s="299"/>
      <c r="RTV6" s="299"/>
      <c r="RTW6" s="299"/>
      <c r="RTX6" s="299"/>
      <c r="RTY6" s="299"/>
      <c r="RTZ6" s="299"/>
      <c r="RUA6" s="299"/>
      <c r="RUB6" s="299"/>
      <c r="RUC6" s="299"/>
      <c r="RUD6" s="299"/>
      <c r="RUE6" s="299"/>
      <c r="RUF6" s="299"/>
      <c r="RUG6" s="299"/>
      <c r="RUH6" s="299"/>
      <c r="RUI6" s="299"/>
      <c r="RUJ6" s="299"/>
      <c r="RUK6" s="299"/>
      <c r="RUL6" s="299"/>
      <c r="RUM6" s="299"/>
      <c r="RUN6" s="299"/>
      <c r="RUO6" s="299"/>
      <c r="RUP6" s="299"/>
      <c r="RUQ6" s="299"/>
      <c r="RUR6" s="299"/>
      <c r="RUS6" s="299"/>
      <c r="RUT6" s="299"/>
      <c r="RUU6" s="299"/>
      <c r="RUV6" s="299"/>
      <c r="RUW6" s="299"/>
      <c r="RUX6" s="299"/>
      <c r="RUY6" s="299"/>
      <c r="RUZ6" s="299"/>
      <c r="RVA6" s="299"/>
      <c r="RVB6" s="299"/>
      <c r="RVC6" s="299"/>
      <c r="RVD6" s="299"/>
      <c r="RVE6" s="299"/>
      <c r="RVF6" s="299"/>
      <c r="RVG6" s="299"/>
      <c r="RVH6" s="299"/>
      <c r="RVI6" s="299"/>
      <c r="RVJ6" s="299"/>
      <c r="RVK6" s="299"/>
      <c r="RVL6" s="299"/>
      <c r="RVM6" s="299"/>
      <c r="RVN6" s="299"/>
      <c r="RVO6" s="299"/>
      <c r="RVP6" s="299"/>
      <c r="RVQ6" s="299"/>
      <c r="RVR6" s="299"/>
      <c r="RVS6" s="299"/>
      <c r="RVT6" s="299"/>
      <c r="RVU6" s="299"/>
      <c r="RVV6" s="299"/>
      <c r="RVW6" s="299"/>
      <c r="RVX6" s="299"/>
      <c r="RVY6" s="299"/>
      <c r="RVZ6" s="299"/>
      <c r="RWA6" s="299"/>
      <c r="RWB6" s="299"/>
      <c r="RWC6" s="299"/>
      <c r="RWD6" s="299"/>
      <c r="RWE6" s="299"/>
      <c r="RWF6" s="299"/>
      <c r="RWG6" s="299"/>
      <c r="RWH6" s="299"/>
      <c r="RWI6" s="299"/>
      <c r="RWJ6" s="299"/>
      <c r="RWK6" s="299"/>
      <c r="RWL6" s="299"/>
      <c r="RWM6" s="299"/>
      <c r="RWN6" s="299"/>
      <c r="RWO6" s="299"/>
      <c r="RWP6" s="299"/>
      <c r="RWQ6" s="299"/>
      <c r="RWR6" s="299"/>
      <c r="RWS6" s="299"/>
      <c r="RWT6" s="299"/>
      <c r="RWU6" s="299"/>
      <c r="RWV6" s="299"/>
      <c r="RWW6" s="299"/>
      <c r="RWX6" s="299"/>
      <c r="RWY6" s="299"/>
      <c r="RWZ6" s="299"/>
      <c r="RXA6" s="299"/>
      <c r="RXB6" s="299"/>
      <c r="RXC6" s="299"/>
      <c r="RXD6" s="299"/>
      <c r="RXE6" s="299"/>
      <c r="RXF6" s="299"/>
      <c r="RXG6" s="299"/>
      <c r="RXH6" s="299"/>
      <c r="RXI6" s="299"/>
      <c r="RXJ6" s="299"/>
      <c r="RXK6" s="299"/>
      <c r="RXL6" s="299"/>
      <c r="RXM6" s="299"/>
      <c r="RXN6" s="299"/>
      <c r="RXO6" s="299"/>
      <c r="RXP6" s="299"/>
      <c r="RXQ6" s="299"/>
      <c r="RXR6" s="299"/>
      <c r="RXS6" s="299"/>
      <c r="RXT6" s="299"/>
      <c r="RXU6" s="299"/>
      <c r="RXV6" s="299"/>
      <c r="RXW6" s="299"/>
      <c r="RXX6" s="299"/>
      <c r="RXY6" s="299"/>
      <c r="RXZ6" s="299"/>
      <c r="RYA6" s="299"/>
      <c r="RYB6" s="299"/>
      <c r="RYC6" s="299"/>
      <c r="RYD6" s="299"/>
      <c r="RYE6" s="299"/>
      <c r="RYF6" s="299"/>
      <c r="RYG6" s="299"/>
      <c r="RYH6" s="299"/>
      <c r="RYI6" s="299"/>
      <c r="RYJ6" s="299"/>
      <c r="RYK6" s="299"/>
      <c r="RYL6" s="299"/>
      <c r="RYM6" s="299"/>
      <c r="RYN6" s="299"/>
      <c r="RYO6" s="299"/>
      <c r="RYP6" s="299"/>
      <c r="RYQ6" s="299"/>
      <c r="RYR6" s="299"/>
      <c r="RYS6" s="299"/>
      <c r="RYT6" s="299"/>
      <c r="RYU6" s="299"/>
      <c r="RYV6" s="299"/>
      <c r="RYW6" s="299"/>
      <c r="RYX6" s="299"/>
      <c r="RYY6" s="299"/>
      <c r="RYZ6" s="299"/>
      <c r="RZA6" s="299"/>
      <c r="RZB6" s="299"/>
      <c r="RZC6" s="299"/>
      <c r="RZD6" s="299"/>
      <c r="RZE6" s="299"/>
      <c r="RZF6" s="299"/>
      <c r="RZG6" s="299"/>
      <c r="RZH6" s="299"/>
      <c r="RZI6" s="299"/>
      <c r="RZJ6" s="299"/>
      <c r="RZK6" s="299"/>
      <c r="RZL6" s="299"/>
      <c r="RZM6" s="299"/>
      <c r="RZN6" s="299"/>
      <c r="RZO6" s="299"/>
      <c r="RZP6" s="299"/>
      <c r="RZQ6" s="299"/>
      <c r="RZR6" s="299"/>
      <c r="RZS6" s="299"/>
      <c r="RZT6" s="299"/>
      <c r="RZU6" s="299"/>
      <c r="RZV6" s="299"/>
      <c r="RZW6" s="299"/>
      <c r="RZX6" s="299"/>
      <c r="RZY6" s="299"/>
      <c r="RZZ6" s="299"/>
      <c r="SAA6" s="299"/>
      <c r="SAB6" s="299"/>
      <c r="SAC6" s="299"/>
      <c r="SAD6" s="299"/>
      <c r="SAE6" s="299"/>
      <c r="SAF6" s="299"/>
      <c r="SAG6" s="299"/>
      <c r="SAH6" s="299"/>
      <c r="SAI6" s="299"/>
      <c r="SAJ6" s="299"/>
      <c r="SAK6" s="299"/>
      <c r="SAL6" s="299"/>
      <c r="SAM6" s="299"/>
      <c r="SAN6" s="299"/>
      <c r="SAO6" s="299"/>
      <c r="SAP6" s="299"/>
      <c r="SAQ6" s="299"/>
      <c r="SAR6" s="299"/>
      <c r="SAS6" s="299"/>
      <c r="SAT6" s="299"/>
      <c r="SAU6" s="299"/>
      <c r="SAV6" s="299"/>
      <c r="SAW6" s="299"/>
      <c r="SAX6" s="299"/>
      <c r="SAY6" s="299"/>
      <c r="SAZ6" s="299"/>
      <c r="SBA6" s="299"/>
      <c r="SBB6" s="299"/>
      <c r="SBC6" s="299"/>
      <c r="SBD6" s="299"/>
      <c r="SBE6" s="299"/>
      <c r="SBF6" s="299"/>
      <c r="SBG6" s="299"/>
      <c r="SBH6" s="299"/>
      <c r="SBI6" s="299"/>
      <c r="SBJ6" s="299"/>
      <c r="SBK6" s="299"/>
      <c r="SBL6" s="299"/>
      <c r="SBM6" s="299"/>
      <c r="SBN6" s="299"/>
      <c r="SBO6" s="299"/>
      <c r="SBP6" s="299"/>
      <c r="SBQ6" s="299"/>
      <c r="SBR6" s="299"/>
      <c r="SBS6" s="299"/>
      <c r="SBT6" s="299"/>
      <c r="SBU6" s="299"/>
      <c r="SBV6" s="299"/>
      <c r="SBW6" s="299"/>
      <c r="SBX6" s="299"/>
      <c r="SBY6" s="299"/>
      <c r="SBZ6" s="299"/>
      <c r="SCA6" s="299"/>
      <c r="SCB6" s="299"/>
      <c r="SCC6" s="299"/>
      <c r="SCD6" s="299"/>
      <c r="SCE6" s="299"/>
      <c r="SCF6" s="299"/>
      <c r="SCG6" s="299"/>
      <c r="SCH6" s="299"/>
      <c r="SCI6" s="299"/>
      <c r="SCJ6" s="299"/>
      <c r="SCK6" s="299"/>
      <c r="SCL6" s="299"/>
      <c r="SCM6" s="299"/>
      <c r="SCN6" s="299"/>
      <c r="SCO6" s="299"/>
      <c r="SCP6" s="299"/>
      <c r="SCQ6" s="299"/>
      <c r="SCR6" s="299"/>
      <c r="SCS6" s="299"/>
      <c r="SCT6" s="299"/>
      <c r="SCU6" s="299"/>
      <c r="SCV6" s="299"/>
      <c r="SCW6" s="299"/>
      <c r="SCX6" s="299"/>
      <c r="SCY6" s="299"/>
      <c r="SCZ6" s="299"/>
      <c r="SDA6" s="299"/>
      <c r="SDB6" s="299"/>
      <c r="SDC6" s="299"/>
      <c r="SDD6" s="299"/>
      <c r="SDE6" s="299"/>
      <c r="SDF6" s="299"/>
      <c r="SDG6" s="299"/>
      <c r="SDH6" s="299"/>
      <c r="SDI6" s="299"/>
      <c r="SDJ6" s="299"/>
      <c r="SDK6" s="299"/>
      <c r="SDL6" s="299"/>
      <c r="SDM6" s="299"/>
      <c r="SDN6" s="299"/>
      <c r="SDO6" s="299"/>
      <c r="SDP6" s="299"/>
      <c r="SDQ6" s="299"/>
      <c r="SDR6" s="299"/>
      <c r="SDS6" s="299"/>
      <c r="SDT6" s="299"/>
      <c r="SDU6" s="299"/>
      <c r="SDV6" s="299"/>
      <c r="SDW6" s="299"/>
      <c r="SDX6" s="299"/>
      <c r="SDY6" s="299"/>
      <c r="SDZ6" s="299"/>
      <c r="SEA6" s="299"/>
      <c r="SEB6" s="299"/>
      <c r="SEC6" s="299"/>
      <c r="SED6" s="299"/>
      <c r="SEE6" s="299"/>
      <c r="SEF6" s="299"/>
      <c r="SEG6" s="299"/>
      <c r="SEH6" s="299"/>
      <c r="SEI6" s="299"/>
      <c r="SEJ6" s="299"/>
      <c r="SEK6" s="299"/>
      <c r="SEL6" s="299"/>
      <c r="SEM6" s="299"/>
      <c r="SEN6" s="299"/>
      <c r="SEO6" s="299"/>
      <c r="SEP6" s="299"/>
      <c r="SEQ6" s="299"/>
      <c r="SER6" s="299"/>
      <c r="SES6" s="299"/>
      <c r="SET6" s="299"/>
      <c r="SEU6" s="299"/>
      <c r="SEV6" s="299"/>
      <c r="SEW6" s="299"/>
      <c r="SEX6" s="299"/>
      <c r="SEY6" s="299"/>
      <c r="SEZ6" s="299"/>
      <c r="SFA6" s="299"/>
      <c r="SFB6" s="299"/>
      <c r="SFC6" s="299"/>
      <c r="SFD6" s="299"/>
      <c r="SFE6" s="299"/>
      <c r="SFF6" s="299"/>
      <c r="SFG6" s="299"/>
      <c r="SFH6" s="299"/>
      <c r="SFI6" s="299"/>
      <c r="SFJ6" s="299"/>
      <c r="SFK6" s="299"/>
      <c r="SFL6" s="299"/>
      <c r="SFM6" s="299"/>
      <c r="SFN6" s="299"/>
      <c r="SFO6" s="299"/>
      <c r="SFP6" s="299"/>
      <c r="SFQ6" s="299"/>
      <c r="SFR6" s="299"/>
      <c r="SFS6" s="299"/>
      <c r="SFT6" s="299"/>
      <c r="SFU6" s="299"/>
      <c r="SFV6" s="299"/>
      <c r="SFW6" s="299"/>
      <c r="SFX6" s="299"/>
      <c r="SFY6" s="299"/>
      <c r="SFZ6" s="299"/>
      <c r="SGA6" s="299"/>
      <c r="SGB6" s="299"/>
      <c r="SGC6" s="299"/>
      <c r="SGD6" s="299"/>
      <c r="SGE6" s="299"/>
      <c r="SGF6" s="299"/>
      <c r="SGG6" s="299"/>
      <c r="SGH6" s="299"/>
      <c r="SGI6" s="299"/>
      <c r="SGJ6" s="299"/>
      <c r="SGK6" s="299"/>
      <c r="SGL6" s="299"/>
      <c r="SGM6" s="299"/>
      <c r="SGN6" s="299"/>
      <c r="SGO6" s="299"/>
      <c r="SGP6" s="299"/>
      <c r="SGQ6" s="299"/>
      <c r="SGR6" s="299"/>
      <c r="SGS6" s="299"/>
      <c r="SGT6" s="299"/>
      <c r="SGU6" s="299"/>
      <c r="SGV6" s="299"/>
      <c r="SGW6" s="299"/>
      <c r="SGX6" s="299"/>
      <c r="SGY6" s="299"/>
      <c r="SGZ6" s="299"/>
      <c r="SHA6" s="299"/>
      <c r="SHB6" s="299"/>
      <c r="SHC6" s="299"/>
      <c r="SHD6" s="299"/>
      <c r="SHE6" s="299"/>
      <c r="SHF6" s="299"/>
      <c r="SHG6" s="299"/>
      <c r="SHH6" s="299"/>
      <c r="SHI6" s="299"/>
      <c r="SHJ6" s="299"/>
      <c r="SHK6" s="299"/>
      <c r="SHL6" s="299"/>
      <c r="SHM6" s="299"/>
      <c r="SHN6" s="299"/>
      <c r="SHO6" s="299"/>
      <c r="SHP6" s="299"/>
      <c r="SHQ6" s="299"/>
      <c r="SHR6" s="299"/>
      <c r="SHS6" s="299"/>
      <c r="SHT6" s="299"/>
      <c r="SHU6" s="299"/>
      <c r="SHV6" s="299"/>
      <c r="SHW6" s="299"/>
      <c r="SHX6" s="299"/>
      <c r="SHY6" s="299"/>
      <c r="SHZ6" s="299"/>
      <c r="SIA6" s="299"/>
      <c r="SIB6" s="299"/>
      <c r="SIC6" s="299"/>
      <c r="SID6" s="299"/>
      <c r="SIE6" s="299"/>
      <c r="SIF6" s="299"/>
      <c r="SIG6" s="299"/>
      <c r="SIH6" s="299"/>
      <c r="SII6" s="299"/>
      <c r="SIJ6" s="299"/>
      <c r="SIK6" s="299"/>
      <c r="SIL6" s="299"/>
      <c r="SIM6" s="299"/>
      <c r="SIN6" s="299"/>
      <c r="SIO6" s="299"/>
      <c r="SIP6" s="299"/>
      <c r="SIQ6" s="299"/>
      <c r="SIR6" s="299"/>
      <c r="SIS6" s="299"/>
      <c r="SIT6" s="299"/>
      <c r="SIU6" s="299"/>
      <c r="SIV6" s="299"/>
      <c r="SIW6" s="299"/>
      <c r="SIX6" s="299"/>
      <c r="SIY6" s="299"/>
      <c r="SIZ6" s="299"/>
      <c r="SJA6" s="299"/>
      <c r="SJB6" s="299"/>
      <c r="SJC6" s="299"/>
      <c r="SJD6" s="299"/>
      <c r="SJE6" s="299"/>
      <c r="SJF6" s="299"/>
      <c r="SJG6" s="299"/>
      <c r="SJH6" s="299"/>
      <c r="SJI6" s="299"/>
      <c r="SJJ6" s="299"/>
      <c r="SJK6" s="299"/>
      <c r="SJL6" s="299"/>
      <c r="SJM6" s="299"/>
      <c r="SJN6" s="299"/>
      <c r="SJO6" s="299"/>
      <c r="SJP6" s="299"/>
      <c r="SJQ6" s="299"/>
      <c r="SJR6" s="299"/>
      <c r="SJS6" s="299"/>
      <c r="SJT6" s="299"/>
      <c r="SJU6" s="299"/>
      <c r="SJV6" s="299"/>
      <c r="SJW6" s="299"/>
      <c r="SJX6" s="299"/>
      <c r="SJY6" s="299"/>
      <c r="SJZ6" s="299"/>
      <c r="SKA6" s="299"/>
      <c r="SKB6" s="299"/>
      <c r="SKC6" s="299"/>
      <c r="SKD6" s="299"/>
      <c r="SKE6" s="299"/>
      <c r="SKF6" s="299"/>
      <c r="SKG6" s="299"/>
      <c r="SKH6" s="299"/>
      <c r="SKI6" s="299"/>
      <c r="SKJ6" s="299"/>
      <c r="SKK6" s="299"/>
      <c r="SKL6" s="299"/>
      <c r="SKM6" s="299"/>
      <c r="SKN6" s="299"/>
      <c r="SKO6" s="299"/>
      <c r="SKP6" s="299"/>
      <c r="SKQ6" s="299"/>
      <c r="SKR6" s="299"/>
      <c r="SKS6" s="299"/>
      <c r="SKT6" s="299"/>
      <c r="SKU6" s="299"/>
      <c r="SKV6" s="299"/>
      <c r="SKW6" s="299"/>
      <c r="SKX6" s="299"/>
      <c r="SKY6" s="299"/>
      <c r="SKZ6" s="299"/>
      <c r="SLA6" s="299"/>
      <c r="SLB6" s="299"/>
      <c r="SLC6" s="299"/>
      <c r="SLD6" s="299"/>
      <c r="SLE6" s="299"/>
      <c r="SLF6" s="299"/>
      <c r="SLG6" s="299"/>
      <c r="SLH6" s="299"/>
      <c r="SLI6" s="299"/>
      <c r="SLJ6" s="299"/>
      <c r="SLK6" s="299"/>
      <c r="SLL6" s="299"/>
      <c r="SLM6" s="299"/>
      <c r="SLN6" s="299"/>
      <c r="SLO6" s="299"/>
      <c r="SLP6" s="299"/>
      <c r="SLQ6" s="299"/>
      <c r="SLR6" s="299"/>
      <c r="SLS6" s="299"/>
      <c r="SLT6" s="299"/>
      <c r="SLU6" s="299"/>
      <c r="SLV6" s="299"/>
      <c r="SLW6" s="299"/>
      <c r="SLX6" s="299"/>
      <c r="SLY6" s="299"/>
      <c r="SLZ6" s="299"/>
      <c r="SMA6" s="299"/>
      <c r="SMB6" s="299"/>
      <c r="SMC6" s="299"/>
      <c r="SMD6" s="299"/>
      <c r="SME6" s="299"/>
      <c r="SMF6" s="299"/>
      <c r="SMG6" s="299"/>
      <c r="SMH6" s="299"/>
      <c r="SMI6" s="299"/>
      <c r="SMJ6" s="299"/>
      <c r="SMK6" s="299"/>
      <c r="SML6" s="299"/>
      <c r="SMM6" s="299"/>
      <c r="SMN6" s="299"/>
      <c r="SMO6" s="299"/>
      <c r="SMP6" s="299"/>
      <c r="SMQ6" s="299"/>
      <c r="SMR6" s="299"/>
      <c r="SMS6" s="299"/>
      <c r="SMT6" s="299"/>
      <c r="SMU6" s="299"/>
      <c r="SMV6" s="299"/>
      <c r="SMW6" s="299"/>
      <c r="SMX6" s="299"/>
      <c r="SMY6" s="299"/>
      <c r="SMZ6" s="299"/>
      <c r="SNA6" s="299"/>
      <c r="SNB6" s="299"/>
      <c r="SNC6" s="299"/>
      <c r="SND6" s="299"/>
      <c r="SNE6" s="299"/>
      <c r="SNF6" s="299"/>
      <c r="SNG6" s="299"/>
      <c r="SNH6" s="299"/>
      <c r="SNI6" s="299"/>
      <c r="SNJ6" s="299"/>
      <c r="SNK6" s="299"/>
      <c r="SNL6" s="299"/>
      <c r="SNM6" s="299"/>
      <c r="SNN6" s="299"/>
      <c r="SNO6" s="299"/>
      <c r="SNP6" s="299"/>
      <c r="SNQ6" s="299"/>
      <c r="SNR6" s="299"/>
      <c r="SNS6" s="299"/>
      <c r="SNT6" s="299"/>
      <c r="SNU6" s="299"/>
      <c r="SNV6" s="299"/>
      <c r="SNW6" s="299"/>
      <c r="SNX6" s="299"/>
      <c r="SNY6" s="299"/>
      <c r="SNZ6" s="299"/>
      <c r="SOA6" s="299"/>
      <c r="SOB6" s="299"/>
      <c r="SOC6" s="299"/>
      <c r="SOD6" s="299"/>
      <c r="SOE6" s="299"/>
      <c r="SOF6" s="299"/>
      <c r="SOG6" s="299"/>
      <c r="SOH6" s="299"/>
      <c r="SOI6" s="299"/>
      <c r="SOJ6" s="299"/>
      <c r="SOK6" s="299"/>
      <c r="SOL6" s="299"/>
      <c r="SOM6" s="299"/>
      <c r="SON6" s="299"/>
      <c r="SOO6" s="299"/>
      <c r="SOP6" s="299"/>
      <c r="SOQ6" s="299"/>
      <c r="SOR6" s="299"/>
      <c r="SOS6" s="299"/>
      <c r="SOT6" s="299"/>
      <c r="SOU6" s="299"/>
      <c r="SOV6" s="299"/>
      <c r="SOW6" s="299"/>
      <c r="SOX6" s="299"/>
      <c r="SOY6" s="299"/>
      <c r="SOZ6" s="299"/>
      <c r="SPA6" s="299"/>
      <c r="SPB6" s="299"/>
      <c r="SPC6" s="299"/>
      <c r="SPD6" s="299"/>
      <c r="SPE6" s="299"/>
      <c r="SPF6" s="299"/>
      <c r="SPG6" s="299"/>
      <c r="SPH6" s="299"/>
      <c r="SPI6" s="299"/>
      <c r="SPJ6" s="299"/>
      <c r="SPK6" s="299"/>
      <c r="SPL6" s="299"/>
      <c r="SPM6" s="299"/>
      <c r="SPN6" s="299"/>
      <c r="SPO6" s="299"/>
      <c r="SPP6" s="299"/>
      <c r="SPQ6" s="299"/>
      <c r="SPR6" s="299"/>
      <c r="SPS6" s="299"/>
      <c r="SPT6" s="299"/>
      <c r="SPU6" s="299"/>
      <c r="SPV6" s="299"/>
      <c r="SPW6" s="299"/>
      <c r="SPX6" s="299"/>
      <c r="SPY6" s="299"/>
      <c r="SPZ6" s="299"/>
      <c r="SQA6" s="299"/>
      <c r="SQB6" s="299"/>
      <c r="SQC6" s="299"/>
      <c r="SQD6" s="299"/>
      <c r="SQE6" s="299"/>
      <c r="SQF6" s="299"/>
      <c r="SQG6" s="299"/>
      <c r="SQH6" s="299"/>
      <c r="SQI6" s="299"/>
      <c r="SQJ6" s="299"/>
      <c r="SQK6" s="299"/>
      <c r="SQL6" s="299"/>
      <c r="SQM6" s="299"/>
      <c r="SQN6" s="299"/>
      <c r="SQO6" s="299"/>
      <c r="SQP6" s="299"/>
      <c r="SQQ6" s="299"/>
      <c r="SQR6" s="299"/>
      <c r="SQS6" s="299"/>
      <c r="SQT6" s="299"/>
      <c r="SQU6" s="299"/>
      <c r="SQV6" s="299"/>
      <c r="SQW6" s="299"/>
      <c r="SQX6" s="299"/>
      <c r="SQY6" s="299"/>
      <c r="SQZ6" s="299"/>
      <c r="SRA6" s="299"/>
      <c r="SRB6" s="299"/>
      <c r="SRC6" s="299"/>
      <c r="SRD6" s="299"/>
      <c r="SRE6" s="299"/>
      <c r="SRF6" s="299"/>
      <c r="SRG6" s="299"/>
      <c r="SRH6" s="299"/>
      <c r="SRI6" s="299"/>
      <c r="SRJ6" s="299"/>
      <c r="SRK6" s="299"/>
      <c r="SRL6" s="299"/>
      <c r="SRM6" s="299"/>
      <c r="SRN6" s="299"/>
      <c r="SRO6" s="299"/>
      <c r="SRP6" s="299"/>
      <c r="SRQ6" s="299"/>
      <c r="SRR6" s="299"/>
      <c r="SRS6" s="299"/>
      <c r="SRT6" s="299"/>
      <c r="SRU6" s="299"/>
      <c r="SRV6" s="299"/>
      <c r="SRW6" s="299"/>
      <c r="SRX6" s="299"/>
      <c r="SRY6" s="299"/>
      <c r="SRZ6" s="299"/>
      <c r="SSA6" s="299"/>
      <c r="SSB6" s="299"/>
      <c r="SSC6" s="299"/>
      <c r="SSD6" s="299"/>
      <c r="SSE6" s="299"/>
      <c r="SSF6" s="299"/>
      <c r="SSG6" s="299"/>
      <c r="SSH6" s="299"/>
      <c r="SSI6" s="299"/>
      <c r="SSJ6" s="299"/>
      <c r="SSK6" s="299"/>
      <c r="SSL6" s="299"/>
      <c r="SSM6" s="299"/>
      <c r="SSN6" s="299"/>
      <c r="SSO6" s="299"/>
      <c r="SSP6" s="299"/>
      <c r="SSQ6" s="299"/>
      <c r="SSR6" s="299"/>
      <c r="SSS6" s="299"/>
      <c r="SST6" s="299"/>
      <c r="SSU6" s="299"/>
      <c r="SSV6" s="299"/>
      <c r="SSW6" s="299"/>
      <c r="SSX6" s="299"/>
      <c r="SSY6" s="299"/>
      <c r="SSZ6" s="299"/>
      <c r="STA6" s="299"/>
      <c r="STB6" s="299"/>
      <c r="STC6" s="299"/>
      <c r="STD6" s="299"/>
      <c r="STE6" s="299"/>
      <c r="STF6" s="299"/>
      <c r="STG6" s="299"/>
      <c r="STH6" s="299"/>
      <c r="STI6" s="299"/>
      <c r="STJ6" s="299"/>
      <c r="STK6" s="299"/>
      <c r="STL6" s="299"/>
      <c r="STM6" s="299"/>
      <c r="STN6" s="299"/>
      <c r="STO6" s="299"/>
      <c r="STP6" s="299"/>
      <c r="STQ6" s="299"/>
      <c r="STR6" s="299"/>
      <c r="STS6" s="299"/>
      <c r="STT6" s="299"/>
      <c r="STU6" s="299"/>
      <c r="STV6" s="299"/>
      <c r="STW6" s="299"/>
      <c r="STX6" s="299"/>
      <c r="STY6" s="299"/>
      <c r="STZ6" s="299"/>
      <c r="SUA6" s="299"/>
      <c r="SUB6" s="299"/>
      <c r="SUC6" s="299"/>
      <c r="SUD6" s="299"/>
      <c r="SUE6" s="299"/>
      <c r="SUF6" s="299"/>
      <c r="SUG6" s="299"/>
      <c r="SUH6" s="299"/>
      <c r="SUI6" s="299"/>
      <c r="SUJ6" s="299"/>
      <c r="SUK6" s="299"/>
      <c r="SUL6" s="299"/>
      <c r="SUM6" s="299"/>
      <c r="SUN6" s="299"/>
      <c r="SUO6" s="299"/>
      <c r="SUP6" s="299"/>
      <c r="SUQ6" s="299"/>
      <c r="SUR6" s="299"/>
      <c r="SUS6" s="299"/>
      <c r="SUT6" s="299"/>
      <c r="SUU6" s="299"/>
      <c r="SUV6" s="299"/>
      <c r="SUW6" s="299"/>
      <c r="SUX6" s="299"/>
      <c r="SUY6" s="299"/>
      <c r="SUZ6" s="299"/>
      <c r="SVA6" s="299"/>
      <c r="SVB6" s="299"/>
      <c r="SVC6" s="299"/>
      <c r="SVD6" s="299"/>
      <c r="SVE6" s="299"/>
      <c r="SVF6" s="299"/>
      <c r="SVG6" s="299"/>
      <c r="SVH6" s="299"/>
      <c r="SVI6" s="299"/>
      <c r="SVJ6" s="299"/>
      <c r="SVK6" s="299"/>
      <c r="SVL6" s="299"/>
      <c r="SVM6" s="299"/>
      <c r="SVN6" s="299"/>
      <c r="SVO6" s="299"/>
      <c r="SVP6" s="299"/>
      <c r="SVQ6" s="299"/>
      <c r="SVR6" s="299"/>
      <c r="SVS6" s="299"/>
      <c r="SVT6" s="299"/>
      <c r="SVU6" s="299"/>
      <c r="SVV6" s="299"/>
      <c r="SVW6" s="299"/>
      <c r="SVX6" s="299"/>
      <c r="SVY6" s="299"/>
      <c r="SVZ6" s="299"/>
      <c r="SWA6" s="299"/>
      <c r="SWB6" s="299"/>
      <c r="SWC6" s="299"/>
      <c r="SWD6" s="299"/>
      <c r="SWE6" s="299"/>
      <c r="SWF6" s="299"/>
      <c r="SWG6" s="299"/>
      <c r="SWH6" s="299"/>
      <c r="SWI6" s="299"/>
      <c r="SWJ6" s="299"/>
      <c r="SWK6" s="299"/>
      <c r="SWL6" s="299"/>
      <c r="SWM6" s="299"/>
      <c r="SWN6" s="299"/>
      <c r="SWO6" s="299"/>
      <c r="SWP6" s="299"/>
      <c r="SWQ6" s="299"/>
      <c r="SWR6" s="299"/>
      <c r="SWS6" s="299"/>
      <c r="SWT6" s="299"/>
      <c r="SWU6" s="299"/>
      <c r="SWV6" s="299"/>
      <c r="SWW6" s="299"/>
      <c r="SWX6" s="299"/>
      <c r="SWY6" s="299"/>
      <c r="SWZ6" s="299"/>
      <c r="SXA6" s="299"/>
      <c r="SXB6" s="299"/>
      <c r="SXC6" s="299"/>
      <c r="SXD6" s="299"/>
      <c r="SXE6" s="299"/>
      <c r="SXF6" s="299"/>
      <c r="SXG6" s="299"/>
      <c r="SXH6" s="299"/>
      <c r="SXI6" s="299"/>
      <c r="SXJ6" s="299"/>
      <c r="SXK6" s="299"/>
      <c r="SXL6" s="299"/>
      <c r="SXM6" s="299"/>
      <c r="SXN6" s="299"/>
      <c r="SXO6" s="299"/>
      <c r="SXP6" s="299"/>
      <c r="SXQ6" s="299"/>
      <c r="SXR6" s="299"/>
      <c r="SXS6" s="299"/>
      <c r="SXT6" s="299"/>
      <c r="SXU6" s="299"/>
      <c r="SXV6" s="299"/>
      <c r="SXW6" s="299"/>
      <c r="SXX6" s="299"/>
      <c r="SXY6" s="299"/>
      <c r="SXZ6" s="299"/>
      <c r="SYA6" s="299"/>
      <c r="SYB6" s="299"/>
      <c r="SYC6" s="299"/>
      <c r="SYD6" s="299"/>
      <c r="SYE6" s="299"/>
      <c r="SYF6" s="299"/>
      <c r="SYG6" s="299"/>
      <c r="SYH6" s="299"/>
      <c r="SYI6" s="299"/>
      <c r="SYJ6" s="299"/>
      <c r="SYK6" s="299"/>
      <c r="SYL6" s="299"/>
      <c r="SYM6" s="299"/>
      <c r="SYN6" s="299"/>
      <c r="SYO6" s="299"/>
      <c r="SYP6" s="299"/>
      <c r="SYQ6" s="299"/>
      <c r="SYR6" s="299"/>
      <c r="SYS6" s="299"/>
      <c r="SYT6" s="299"/>
      <c r="SYU6" s="299"/>
      <c r="SYV6" s="299"/>
      <c r="SYW6" s="299"/>
      <c r="SYX6" s="299"/>
      <c r="SYY6" s="299"/>
      <c r="SYZ6" s="299"/>
      <c r="SZA6" s="299"/>
      <c r="SZB6" s="299"/>
      <c r="SZC6" s="299"/>
      <c r="SZD6" s="299"/>
      <c r="SZE6" s="299"/>
      <c r="SZF6" s="299"/>
      <c r="SZG6" s="299"/>
      <c r="SZH6" s="299"/>
      <c r="SZI6" s="299"/>
      <c r="SZJ6" s="299"/>
      <c r="SZK6" s="299"/>
      <c r="SZL6" s="299"/>
      <c r="SZM6" s="299"/>
      <c r="SZN6" s="299"/>
      <c r="SZO6" s="299"/>
      <c r="SZP6" s="299"/>
      <c r="SZQ6" s="299"/>
      <c r="SZR6" s="299"/>
      <c r="SZS6" s="299"/>
      <c r="SZT6" s="299"/>
      <c r="SZU6" s="299"/>
      <c r="SZV6" s="299"/>
      <c r="SZW6" s="299"/>
      <c r="SZX6" s="299"/>
      <c r="SZY6" s="299"/>
      <c r="SZZ6" s="299"/>
      <c r="TAA6" s="299"/>
      <c r="TAB6" s="299"/>
      <c r="TAC6" s="299"/>
      <c r="TAD6" s="299"/>
      <c r="TAE6" s="299"/>
      <c r="TAF6" s="299"/>
      <c r="TAG6" s="299"/>
      <c r="TAH6" s="299"/>
      <c r="TAI6" s="299"/>
      <c r="TAJ6" s="299"/>
      <c r="TAK6" s="299"/>
      <c r="TAL6" s="299"/>
      <c r="TAM6" s="299"/>
      <c r="TAN6" s="299"/>
      <c r="TAO6" s="299"/>
      <c r="TAP6" s="299"/>
      <c r="TAQ6" s="299"/>
      <c r="TAR6" s="299"/>
      <c r="TAS6" s="299"/>
      <c r="TAT6" s="299"/>
      <c r="TAU6" s="299"/>
      <c r="TAV6" s="299"/>
      <c r="TAW6" s="299"/>
      <c r="TAX6" s="299"/>
      <c r="TAY6" s="299"/>
      <c r="TAZ6" s="299"/>
      <c r="TBA6" s="299"/>
      <c r="TBB6" s="299"/>
      <c r="TBC6" s="299"/>
      <c r="TBD6" s="299"/>
      <c r="TBE6" s="299"/>
      <c r="TBF6" s="299"/>
      <c r="TBG6" s="299"/>
      <c r="TBH6" s="299"/>
      <c r="TBI6" s="299"/>
      <c r="TBJ6" s="299"/>
      <c r="TBK6" s="299"/>
      <c r="TBL6" s="299"/>
      <c r="TBM6" s="299"/>
      <c r="TBN6" s="299"/>
      <c r="TBO6" s="299"/>
      <c r="TBP6" s="299"/>
      <c r="TBQ6" s="299"/>
      <c r="TBR6" s="299"/>
      <c r="TBS6" s="299"/>
      <c r="TBT6" s="299"/>
      <c r="TBU6" s="299"/>
      <c r="TBV6" s="299"/>
      <c r="TBW6" s="299"/>
      <c r="TBX6" s="299"/>
      <c r="TBY6" s="299"/>
      <c r="TBZ6" s="299"/>
      <c r="TCA6" s="299"/>
      <c r="TCB6" s="299"/>
      <c r="TCC6" s="299"/>
      <c r="TCD6" s="299"/>
      <c r="TCE6" s="299"/>
      <c r="TCF6" s="299"/>
      <c r="TCG6" s="299"/>
      <c r="TCH6" s="299"/>
      <c r="TCI6" s="299"/>
      <c r="TCJ6" s="299"/>
      <c r="TCK6" s="299"/>
      <c r="TCL6" s="299"/>
      <c r="TCM6" s="299"/>
      <c r="TCN6" s="299"/>
      <c r="TCO6" s="299"/>
      <c r="TCP6" s="299"/>
      <c r="TCQ6" s="299"/>
      <c r="TCR6" s="299"/>
      <c r="TCS6" s="299"/>
      <c r="TCT6" s="299"/>
      <c r="TCU6" s="299"/>
      <c r="TCV6" s="299"/>
      <c r="TCW6" s="299"/>
      <c r="TCX6" s="299"/>
      <c r="TCY6" s="299"/>
      <c r="TCZ6" s="299"/>
      <c r="TDA6" s="299"/>
      <c r="TDB6" s="299"/>
      <c r="TDC6" s="299"/>
      <c r="TDD6" s="299"/>
      <c r="TDE6" s="299"/>
      <c r="TDF6" s="299"/>
      <c r="TDG6" s="299"/>
      <c r="TDH6" s="299"/>
      <c r="TDI6" s="299"/>
      <c r="TDJ6" s="299"/>
      <c r="TDK6" s="299"/>
      <c r="TDL6" s="299"/>
      <c r="TDM6" s="299"/>
      <c r="TDN6" s="299"/>
      <c r="TDO6" s="299"/>
      <c r="TDP6" s="299"/>
      <c r="TDQ6" s="299"/>
      <c r="TDR6" s="299"/>
      <c r="TDS6" s="299"/>
      <c r="TDT6" s="299"/>
      <c r="TDU6" s="299"/>
      <c r="TDV6" s="299"/>
      <c r="TDW6" s="299"/>
      <c r="TDX6" s="299"/>
      <c r="TDY6" s="299"/>
      <c r="TDZ6" s="299"/>
      <c r="TEA6" s="299"/>
      <c r="TEB6" s="299"/>
      <c r="TEC6" s="299"/>
      <c r="TED6" s="299"/>
      <c r="TEE6" s="299"/>
      <c r="TEF6" s="299"/>
      <c r="TEG6" s="299"/>
      <c r="TEH6" s="299"/>
      <c r="TEI6" s="299"/>
      <c r="TEJ6" s="299"/>
      <c r="TEK6" s="299"/>
      <c r="TEL6" s="299"/>
      <c r="TEM6" s="299"/>
      <c r="TEN6" s="299"/>
      <c r="TEO6" s="299"/>
      <c r="TEP6" s="299"/>
      <c r="TEQ6" s="299"/>
      <c r="TER6" s="299"/>
      <c r="TES6" s="299"/>
      <c r="TET6" s="299"/>
      <c r="TEU6" s="299"/>
      <c r="TEV6" s="299"/>
      <c r="TEW6" s="299"/>
      <c r="TEX6" s="299"/>
      <c r="TEY6" s="299"/>
      <c r="TEZ6" s="299"/>
      <c r="TFA6" s="299"/>
      <c r="TFB6" s="299"/>
      <c r="TFC6" s="299"/>
      <c r="TFD6" s="299"/>
      <c r="TFE6" s="299"/>
      <c r="TFF6" s="299"/>
      <c r="TFG6" s="299"/>
      <c r="TFH6" s="299"/>
      <c r="TFI6" s="299"/>
      <c r="TFJ6" s="299"/>
      <c r="TFK6" s="299"/>
      <c r="TFL6" s="299"/>
      <c r="TFM6" s="299"/>
      <c r="TFN6" s="299"/>
      <c r="TFO6" s="299"/>
      <c r="TFP6" s="299"/>
      <c r="TFQ6" s="299"/>
      <c r="TFR6" s="299"/>
      <c r="TFS6" s="299"/>
      <c r="TFT6" s="299"/>
      <c r="TFU6" s="299"/>
      <c r="TFV6" s="299"/>
      <c r="TFW6" s="299"/>
      <c r="TFX6" s="299"/>
      <c r="TFY6" s="299"/>
      <c r="TFZ6" s="299"/>
      <c r="TGA6" s="299"/>
      <c r="TGB6" s="299"/>
      <c r="TGC6" s="299"/>
      <c r="TGD6" s="299"/>
      <c r="TGE6" s="299"/>
      <c r="TGF6" s="299"/>
      <c r="TGG6" s="299"/>
      <c r="TGH6" s="299"/>
      <c r="TGI6" s="299"/>
      <c r="TGJ6" s="299"/>
      <c r="TGK6" s="299"/>
      <c r="TGL6" s="299"/>
      <c r="TGM6" s="299"/>
      <c r="TGN6" s="299"/>
      <c r="TGO6" s="299"/>
      <c r="TGP6" s="299"/>
      <c r="TGQ6" s="299"/>
      <c r="TGR6" s="299"/>
      <c r="TGS6" s="299"/>
      <c r="TGT6" s="299"/>
      <c r="TGU6" s="299"/>
      <c r="TGV6" s="299"/>
      <c r="TGW6" s="299"/>
      <c r="TGX6" s="299"/>
      <c r="TGY6" s="299"/>
      <c r="TGZ6" s="299"/>
      <c r="THA6" s="299"/>
      <c r="THB6" s="299"/>
      <c r="THC6" s="299"/>
      <c r="THD6" s="299"/>
      <c r="THE6" s="299"/>
      <c r="THF6" s="299"/>
      <c r="THG6" s="299"/>
      <c r="THH6" s="299"/>
      <c r="THI6" s="299"/>
      <c r="THJ6" s="299"/>
      <c r="THK6" s="299"/>
      <c r="THL6" s="299"/>
      <c r="THM6" s="299"/>
      <c r="THN6" s="299"/>
      <c r="THO6" s="299"/>
      <c r="THP6" s="299"/>
      <c r="THQ6" s="299"/>
      <c r="THR6" s="299"/>
      <c r="THS6" s="299"/>
      <c r="THT6" s="299"/>
      <c r="THU6" s="299"/>
      <c r="THV6" s="299"/>
      <c r="THW6" s="299"/>
      <c r="THX6" s="299"/>
      <c r="THY6" s="299"/>
      <c r="THZ6" s="299"/>
      <c r="TIA6" s="299"/>
      <c r="TIB6" s="299"/>
      <c r="TIC6" s="299"/>
      <c r="TID6" s="299"/>
      <c r="TIE6" s="299"/>
      <c r="TIF6" s="299"/>
      <c r="TIG6" s="299"/>
      <c r="TIH6" s="299"/>
      <c r="TII6" s="299"/>
      <c r="TIJ6" s="299"/>
      <c r="TIK6" s="299"/>
      <c r="TIL6" s="299"/>
      <c r="TIM6" s="299"/>
      <c r="TIN6" s="299"/>
      <c r="TIO6" s="299"/>
      <c r="TIP6" s="299"/>
      <c r="TIQ6" s="299"/>
      <c r="TIR6" s="299"/>
      <c r="TIS6" s="299"/>
      <c r="TIT6" s="299"/>
      <c r="TIU6" s="299"/>
      <c r="TIV6" s="299"/>
      <c r="TIW6" s="299"/>
      <c r="TIX6" s="299"/>
      <c r="TIY6" s="299"/>
      <c r="TIZ6" s="299"/>
      <c r="TJA6" s="299"/>
      <c r="TJB6" s="299"/>
      <c r="TJC6" s="299"/>
      <c r="TJD6" s="299"/>
      <c r="TJE6" s="299"/>
      <c r="TJF6" s="299"/>
      <c r="TJG6" s="299"/>
      <c r="TJH6" s="299"/>
      <c r="TJI6" s="299"/>
      <c r="TJJ6" s="299"/>
      <c r="TJK6" s="299"/>
      <c r="TJL6" s="299"/>
      <c r="TJM6" s="299"/>
      <c r="TJN6" s="299"/>
      <c r="TJO6" s="299"/>
      <c r="TJP6" s="299"/>
      <c r="TJQ6" s="299"/>
      <c r="TJR6" s="299"/>
      <c r="TJS6" s="299"/>
      <c r="TJT6" s="299"/>
      <c r="TJU6" s="299"/>
      <c r="TJV6" s="299"/>
      <c r="TJW6" s="299"/>
      <c r="TJX6" s="299"/>
      <c r="TJY6" s="299"/>
      <c r="TJZ6" s="299"/>
      <c r="TKA6" s="299"/>
      <c r="TKB6" s="299"/>
      <c r="TKC6" s="299"/>
      <c r="TKD6" s="299"/>
      <c r="TKE6" s="299"/>
      <c r="TKF6" s="299"/>
      <c r="TKG6" s="299"/>
      <c r="TKH6" s="299"/>
      <c r="TKI6" s="299"/>
      <c r="TKJ6" s="299"/>
      <c r="TKK6" s="299"/>
      <c r="TKL6" s="299"/>
      <c r="TKM6" s="299"/>
      <c r="TKN6" s="299"/>
      <c r="TKO6" s="299"/>
      <c r="TKP6" s="299"/>
      <c r="TKQ6" s="299"/>
      <c r="TKR6" s="299"/>
      <c r="TKS6" s="299"/>
      <c r="TKT6" s="299"/>
      <c r="TKU6" s="299"/>
      <c r="TKV6" s="299"/>
      <c r="TKW6" s="299"/>
      <c r="TKX6" s="299"/>
      <c r="TKY6" s="299"/>
      <c r="TKZ6" s="299"/>
      <c r="TLA6" s="299"/>
      <c r="TLB6" s="299"/>
      <c r="TLC6" s="299"/>
      <c r="TLD6" s="299"/>
      <c r="TLE6" s="299"/>
      <c r="TLF6" s="299"/>
      <c r="TLG6" s="299"/>
      <c r="TLH6" s="299"/>
      <c r="TLI6" s="299"/>
      <c r="TLJ6" s="299"/>
      <c r="TLK6" s="299"/>
      <c r="TLL6" s="299"/>
      <c r="TLM6" s="299"/>
      <c r="TLN6" s="299"/>
      <c r="TLO6" s="299"/>
      <c r="TLP6" s="299"/>
      <c r="TLQ6" s="299"/>
      <c r="TLR6" s="299"/>
      <c r="TLS6" s="299"/>
      <c r="TLT6" s="299"/>
      <c r="TLU6" s="299"/>
      <c r="TLV6" s="299"/>
      <c r="TLW6" s="299"/>
      <c r="TLX6" s="299"/>
      <c r="TLY6" s="299"/>
      <c r="TLZ6" s="299"/>
      <c r="TMA6" s="299"/>
      <c r="TMB6" s="299"/>
      <c r="TMC6" s="299"/>
      <c r="TMD6" s="299"/>
      <c r="TME6" s="299"/>
      <c r="TMF6" s="299"/>
      <c r="TMG6" s="299"/>
      <c r="TMH6" s="299"/>
      <c r="TMI6" s="299"/>
      <c r="TMJ6" s="299"/>
      <c r="TMK6" s="299"/>
      <c r="TML6" s="299"/>
      <c r="TMM6" s="299"/>
      <c r="TMN6" s="299"/>
      <c r="TMO6" s="299"/>
      <c r="TMP6" s="299"/>
      <c r="TMQ6" s="299"/>
      <c r="TMR6" s="299"/>
      <c r="TMS6" s="299"/>
      <c r="TMT6" s="299"/>
      <c r="TMU6" s="299"/>
      <c r="TMV6" s="299"/>
      <c r="TMW6" s="299"/>
      <c r="TMX6" s="299"/>
      <c r="TMY6" s="299"/>
      <c r="TMZ6" s="299"/>
      <c r="TNA6" s="299"/>
      <c r="TNB6" s="299"/>
      <c r="TNC6" s="299"/>
      <c r="TND6" s="299"/>
      <c r="TNE6" s="299"/>
      <c r="TNF6" s="299"/>
      <c r="TNG6" s="299"/>
      <c r="TNH6" s="299"/>
      <c r="TNI6" s="299"/>
      <c r="TNJ6" s="299"/>
      <c r="TNK6" s="299"/>
      <c r="TNL6" s="299"/>
      <c r="TNM6" s="299"/>
      <c r="TNN6" s="299"/>
      <c r="TNO6" s="299"/>
      <c r="TNP6" s="299"/>
      <c r="TNQ6" s="299"/>
      <c r="TNR6" s="299"/>
      <c r="TNS6" s="299"/>
      <c r="TNT6" s="299"/>
      <c r="TNU6" s="299"/>
      <c r="TNV6" s="299"/>
      <c r="TNW6" s="299"/>
      <c r="TNX6" s="299"/>
      <c r="TNY6" s="299"/>
      <c r="TNZ6" s="299"/>
      <c r="TOA6" s="299"/>
      <c r="TOB6" s="299"/>
      <c r="TOC6" s="299"/>
      <c r="TOD6" s="299"/>
      <c r="TOE6" s="299"/>
      <c r="TOF6" s="299"/>
      <c r="TOG6" s="299"/>
      <c r="TOH6" s="299"/>
      <c r="TOI6" s="299"/>
      <c r="TOJ6" s="299"/>
      <c r="TOK6" s="299"/>
      <c r="TOL6" s="299"/>
      <c r="TOM6" s="299"/>
      <c r="TON6" s="299"/>
      <c r="TOO6" s="299"/>
      <c r="TOP6" s="299"/>
      <c r="TOQ6" s="299"/>
      <c r="TOR6" s="299"/>
      <c r="TOS6" s="299"/>
      <c r="TOT6" s="299"/>
      <c r="TOU6" s="299"/>
      <c r="TOV6" s="299"/>
      <c r="TOW6" s="299"/>
      <c r="TOX6" s="299"/>
      <c r="TOY6" s="299"/>
      <c r="TOZ6" s="299"/>
      <c r="TPA6" s="299"/>
      <c r="TPB6" s="299"/>
      <c r="TPC6" s="299"/>
      <c r="TPD6" s="299"/>
      <c r="TPE6" s="299"/>
      <c r="TPF6" s="299"/>
      <c r="TPG6" s="299"/>
      <c r="TPH6" s="299"/>
      <c r="TPI6" s="299"/>
      <c r="TPJ6" s="299"/>
      <c r="TPK6" s="299"/>
      <c r="TPL6" s="299"/>
      <c r="TPM6" s="299"/>
      <c r="TPN6" s="299"/>
      <c r="TPO6" s="299"/>
      <c r="TPP6" s="299"/>
      <c r="TPQ6" s="299"/>
      <c r="TPR6" s="299"/>
      <c r="TPS6" s="299"/>
      <c r="TPT6" s="299"/>
      <c r="TPU6" s="299"/>
      <c r="TPV6" s="299"/>
      <c r="TPW6" s="299"/>
      <c r="TPX6" s="299"/>
      <c r="TPY6" s="299"/>
      <c r="TPZ6" s="299"/>
      <c r="TQA6" s="299"/>
      <c r="TQB6" s="299"/>
      <c r="TQC6" s="299"/>
      <c r="TQD6" s="299"/>
      <c r="TQE6" s="299"/>
      <c r="TQF6" s="299"/>
      <c r="TQG6" s="299"/>
      <c r="TQH6" s="299"/>
      <c r="TQI6" s="299"/>
      <c r="TQJ6" s="299"/>
      <c r="TQK6" s="299"/>
      <c r="TQL6" s="299"/>
      <c r="TQM6" s="299"/>
      <c r="TQN6" s="299"/>
      <c r="TQO6" s="299"/>
      <c r="TQP6" s="299"/>
      <c r="TQQ6" s="299"/>
      <c r="TQR6" s="299"/>
      <c r="TQS6" s="299"/>
      <c r="TQT6" s="299"/>
      <c r="TQU6" s="299"/>
      <c r="TQV6" s="299"/>
      <c r="TQW6" s="299"/>
      <c r="TQX6" s="299"/>
      <c r="TQY6" s="299"/>
      <c r="TQZ6" s="299"/>
      <c r="TRA6" s="299"/>
      <c r="TRB6" s="299"/>
      <c r="TRC6" s="299"/>
      <c r="TRD6" s="299"/>
      <c r="TRE6" s="299"/>
      <c r="TRF6" s="299"/>
      <c r="TRG6" s="299"/>
      <c r="TRH6" s="299"/>
      <c r="TRI6" s="299"/>
      <c r="TRJ6" s="299"/>
      <c r="TRK6" s="299"/>
      <c r="TRL6" s="299"/>
      <c r="TRM6" s="299"/>
      <c r="TRN6" s="299"/>
      <c r="TRO6" s="299"/>
      <c r="TRP6" s="299"/>
      <c r="TRQ6" s="299"/>
      <c r="TRR6" s="299"/>
      <c r="TRS6" s="299"/>
      <c r="TRT6" s="299"/>
      <c r="TRU6" s="299"/>
      <c r="TRV6" s="299"/>
      <c r="TRW6" s="299"/>
      <c r="TRX6" s="299"/>
      <c r="TRY6" s="299"/>
      <c r="TRZ6" s="299"/>
      <c r="TSA6" s="299"/>
      <c r="TSB6" s="299"/>
      <c r="TSC6" s="299"/>
      <c r="TSD6" s="299"/>
      <c r="TSE6" s="299"/>
      <c r="TSF6" s="299"/>
      <c r="TSG6" s="299"/>
      <c r="TSH6" s="299"/>
      <c r="TSI6" s="299"/>
      <c r="TSJ6" s="299"/>
      <c r="TSK6" s="299"/>
      <c r="TSL6" s="299"/>
      <c r="TSM6" s="299"/>
      <c r="TSN6" s="299"/>
      <c r="TSO6" s="299"/>
      <c r="TSP6" s="299"/>
      <c r="TSQ6" s="299"/>
      <c r="TSR6" s="299"/>
      <c r="TSS6" s="299"/>
      <c r="TST6" s="299"/>
      <c r="TSU6" s="299"/>
      <c r="TSV6" s="299"/>
      <c r="TSW6" s="299"/>
      <c r="TSX6" s="299"/>
      <c r="TSY6" s="299"/>
      <c r="TSZ6" s="299"/>
      <c r="TTA6" s="299"/>
      <c r="TTB6" s="299"/>
      <c r="TTC6" s="299"/>
      <c r="TTD6" s="299"/>
      <c r="TTE6" s="299"/>
      <c r="TTF6" s="299"/>
      <c r="TTG6" s="299"/>
      <c r="TTH6" s="299"/>
      <c r="TTI6" s="299"/>
      <c r="TTJ6" s="299"/>
      <c r="TTK6" s="299"/>
      <c r="TTL6" s="299"/>
      <c r="TTM6" s="299"/>
      <c r="TTN6" s="299"/>
      <c r="TTO6" s="299"/>
      <c r="TTP6" s="299"/>
      <c r="TTQ6" s="299"/>
      <c r="TTR6" s="299"/>
      <c r="TTS6" s="299"/>
      <c r="TTT6" s="299"/>
      <c r="TTU6" s="299"/>
      <c r="TTV6" s="299"/>
      <c r="TTW6" s="299"/>
      <c r="TTX6" s="299"/>
      <c r="TTY6" s="299"/>
      <c r="TTZ6" s="299"/>
      <c r="TUA6" s="299"/>
      <c r="TUB6" s="299"/>
      <c r="TUC6" s="299"/>
      <c r="TUD6" s="299"/>
      <c r="TUE6" s="299"/>
      <c r="TUF6" s="299"/>
      <c r="TUG6" s="299"/>
      <c r="TUH6" s="299"/>
      <c r="TUI6" s="299"/>
      <c r="TUJ6" s="299"/>
      <c r="TUK6" s="299"/>
      <c r="TUL6" s="299"/>
      <c r="TUM6" s="299"/>
      <c r="TUN6" s="299"/>
      <c r="TUO6" s="299"/>
      <c r="TUP6" s="299"/>
      <c r="TUQ6" s="299"/>
      <c r="TUR6" s="299"/>
      <c r="TUS6" s="299"/>
      <c r="TUT6" s="299"/>
      <c r="TUU6" s="299"/>
      <c r="TUV6" s="299"/>
      <c r="TUW6" s="299"/>
      <c r="TUX6" s="299"/>
      <c r="TUY6" s="299"/>
      <c r="TUZ6" s="299"/>
      <c r="TVA6" s="299"/>
      <c r="TVB6" s="299"/>
      <c r="TVC6" s="299"/>
      <c r="TVD6" s="299"/>
      <c r="TVE6" s="299"/>
      <c r="TVF6" s="299"/>
      <c r="TVG6" s="299"/>
      <c r="TVH6" s="299"/>
      <c r="TVI6" s="299"/>
      <c r="TVJ6" s="299"/>
      <c r="TVK6" s="299"/>
      <c r="TVL6" s="299"/>
      <c r="TVM6" s="299"/>
      <c r="TVN6" s="299"/>
      <c r="TVO6" s="299"/>
      <c r="TVP6" s="299"/>
      <c r="TVQ6" s="299"/>
      <c r="TVR6" s="299"/>
      <c r="TVS6" s="299"/>
      <c r="TVT6" s="299"/>
      <c r="TVU6" s="299"/>
      <c r="TVV6" s="299"/>
      <c r="TVW6" s="299"/>
      <c r="TVX6" s="299"/>
      <c r="TVY6" s="299"/>
      <c r="TVZ6" s="299"/>
      <c r="TWA6" s="299"/>
      <c r="TWB6" s="299"/>
      <c r="TWC6" s="299"/>
      <c r="TWD6" s="299"/>
      <c r="TWE6" s="299"/>
      <c r="TWF6" s="299"/>
      <c r="TWG6" s="299"/>
      <c r="TWH6" s="299"/>
      <c r="TWI6" s="299"/>
      <c r="TWJ6" s="299"/>
      <c r="TWK6" s="299"/>
      <c r="TWL6" s="299"/>
      <c r="TWM6" s="299"/>
      <c r="TWN6" s="299"/>
      <c r="TWO6" s="299"/>
      <c r="TWP6" s="299"/>
      <c r="TWQ6" s="299"/>
      <c r="TWR6" s="299"/>
      <c r="TWS6" s="299"/>
      <c r="TWT6" s="299"/>
      <c r="TWU6" s="299"/>
      <c r="TWV6" s="299"/>
      <c r="TWW6" s="299"/>
      <c r="TWX6" s="299"/>
      <c r="TWY6" s="299"/>
      <c r="TWZ6" s="299"/>
      <c r="TXA6" s="299"/>
      <c r="TXB6" s="299"/>
      <c r="TXC6" s="299"/>
      <c r="TXD6" s="299"/>
      <c r="TXE6" s="299"/>
      <c r="TXF6" s="299"/>
      <c r="TXG6" s="299"/>
      <c r="TXH6" s="299"/>
      <c r="TXI6" s="299"/>
      <c r="TXJ6" s="299"/>
      <c r="TXK6" s="299"/>
      <c r="TXL6" s="299"/>
      <c r="TXM6" s="299"/>
      <c r="TXN6" s="299"/>
      <c r="TXO6" s="299"/>
      <c r="TXP6" s="299"/>
      <c r="TXQ6" s="299"/>
      <c r="TXR6" s="299"/>
      <c r="TXS6" s="299"/>
      <c r="TXT6" s="299"/>
      <c r="TXU6" s="299"/>
      <c r="TXV6" s="299"/>
      <c r="TXW6" s="299"/>
      <c r="TXX6" s="299"/>
      <c r="TXY6" s="299"/>
      <c r="TXZ6" s="299"/>
      <c r="TYA6" s="299"/>
      <c r="TYB6" s="299"/>
      <c r="TYC6" s="299"/>
      <c r="TYD6" s="299"/>
      <c r="TYE6" s="299"/>
      <c r="TYF6" s="299"/>
      <c r="TYG6" s="299"/>
      <c r="TYH6" s="299"/>
      <c r="TYI6" s="299"/>
      <c r="TYJ6" s="299"/>
      <c r="TYK6" s="299"/>
      <c r="TYL6" s="299"/>
      <c r="TYM6" s="299"/>
      <c r="TYN6" s="299"/>
      <c r="TYO6" s="299"/>
      <c r="TYP6" s="299"/>
      <c r="TYQ6" s="299"/>
      <c r="TYR6" s="299"/>
      <c r="TYS6" s="299"/>
      <c r="TYT6" s="299"/>
      <c r="TYU6" s="299"/>
      <c r="TYV6" s="299"/>
      <c r="TYW6" s="299"/>
      <c r="TYX6" s="299"/>
      <c r="TYY6" s="299"/>
      <c r="TYZ6" s="299"/>
      <c r="TZA6" s="299"/>
      <c r="TZB6" s="299"/>
      <c r="TZC6" s="299"/>
      <c r="TZD6" s="299"/>
      <c r="TZE6" s="299"/>
      <c r="TZF6" s="299"/>
      <c r="TZG6" s="299"/>
      <c r="TZH6" s="299"/>
      <c r="TZI6" s="299"/>
      <c r="TZJ6" s="299"/>
      <c r="TZK6" s="299"/>
      <c r="TZL6" s="299"/>
      <c r="TZM6" s="299"/>
      <c r="TZN6" s="299"/>
      <c r="TZO6" s="299"/>
      <c r="TZP6" s="299"/>
      <c r="TZQ6" s="299"/>
      <c r="TZR6" s="299"/>
      <c r="TZS6" s="299"/>
      <c r="TZT6" s="299"/>
      <c r="TZU6" s="299"/>
      <c r="TZV6" s="299"/>
      <c r="TZW6" s="299"/>
      <c r="TZX6" s="299"/>
      <c r="TZY6" s="299"/>
      <c r="TZZ6" s="299"/>
      <c r="UAA6" s="299"/>
      <c r="UAB6" s="299"/>
      <c r="UAC6" s="299"/>
      <c r="UAD6" s="299"/>
      <c r="UAE6" s="299"/>
      <c r="UAF6" s="299"/>
      <c r="UAG6" s="299"/>
      <c r="UAH6" s="299"/>
      <c r="UAI6" s="299"/>
      <c r="UAJ6" s="299"/>
      <c r="UAK6" s="299"/>
      <c r="UAL6" s="299"/>
      <c r="UAM6" s="299"/>
      <c r="UAN6" s="299"/>
      <c r="UAO6" s="299"/>
      <c r="UAP6" s="299"/>
      <c r="UAQ6" s="299"/>
      <c r="UAR6" s="299"/>
      <c r="UAS6" s="299"/>
      <c r="UAT6" s="299"/>
      <c r="UAU6" s="299"/>
      <c r="UAV6" s="299"/>
      <c r="UAW6" s="299"/>
      <c r="UAX6" s="299"/>
      <c r="UAY6" s="299"/>
      <c r="UAZ6" s="299"/>
      <c r="UBA6" s="299"/>
      <c r="UBB6" s="299"/>
      <c r="UBC6" s="299"/>
      <c r="UBD6" s="299"/>
      <c r="UBE6" s="299"/>
      <c r="UBF6" s="299"/>
      <c r="UBG6" s="299"/>
      <c r="UBH6" s="299"/>
      <c r="UBI6" s="299"/>
      <c r="UBJ6" s="299"/>
      <c r="UBK6" s="299"/>
      <c r="UBL6" s="299"/>
      <c r="UBM6" s="299"/>
      <c r="UBN6" s="299"/>
      <c r="UBO6" s="299"/>
      <c r="UBP6" s="299"/>
      <c r="UBQ6" s="299"/>
      <c r="UBR6" s="299"/>
      <c r="UBS6" s="299"/>
      <c r="UBT6" s="299"/>
      <c r="UBU6" s="299"/>
      <c r="UBV6" s="299"/>
      <c r="UBW6" s="299"/>
      <c r="UBX6" s="299"/>
      <c r="UBY6" s="299"/>
      <c r="UBZ6" s="299"/>
      <c r="UCA6" s="299"/>
      <c r="UCB6" s="299"/>
      <c r="UCC6" s="299"/>
      <c r="UCD6" s="299"/>
      <c r="UCE6" s="299"/>
      <c r="UCF6" s="299"/>
      <c r="UCG6" s="299"/>
      <c r="UCH6" s="299"/>
      <c r="UCI6" s="299"/>
      <c r="UCJ6" s="299"/>
      <c r="UCK6" s="299"/>
      <c r="UCL6" s="299"/>
      <c r="UCM6" s="299"/>
      <c r="UCN6" s="299"/>
      <c r="UCO6" s="299"/>
      <c r="UCP6" s="299"/>
      <c r="UCQ6" s="299"/>
      <c r="UCR6" s="299"/>
      <c r="UCS6" s="299"/>
      <c r="UCT6" s="299"/>
      <c r="UCU6" s="299"/>
      <c r="UCV6" s="299"/>
      <c r="UCW6" s="299"/>
      <c r="UCX6" s="299"/>
      <c r="UCY6" s="299"/>
      <c r="UCZ6" s="299"/>
      <c r="UDA6" s="299"/>
      <c r="UDB6" s="299"/>
      <c r="UDC6" s="299"/>
      <c r="UDD6" s="299"/>
      <c r="UDE6" s="299"/>
      <c r="UDF6" s="299"/>
      <c r="UDG6" s="299"/>
      <c r="UDH6" s="299"/>
      <c r="UDI6" s="299"/>
      <c r="UDJ6" s="299"/>
      <c r="UDK6" s="299"/>
      <c r="UDL6" s="299"/>
      <c r="UDM6" s="299"/>
      <c r="UDN6" s="299"/>
      <c r="UDO6" s="299"/>
      <c r="UDP6" s="299"/>
      <c r="UDQ6" s="299"/>
      <c r="UDR6" s="299"/>
      <c r="UDS6" s="299"/>
      <c r="UDT6" s="299"/>
      <c r="UDU6" s="299"/>
      <c r="UDV6" s="299"/>
      <c r="UDW6" s="299"/>
      <c r="UDX6" s="299"/>
      <c r="UDY6" s="299"/>
      <c r="UDZ6" s="299"/>
      <c r="UEA6" s="299"/>
      <c r="UEB6" s="299"/>
      <c r="UEC6" s="299"/>
      <c r="UED6" s="299"/>
      <c r="UEE6" s="299"/>
      <c r="UEF6" s="299"/>
      <c r="UEG6" s="299"/>
      <c r="UEH6" s="299"/>
      <c r="UEI6" s="299"/>
      <c r="UEJ6" s="299"/>
      <c r="UEK6" s="299"/>
      <c r="UEL6" s="299"/>
      <c r="UEM6" s="299"/>
      <c r="UEN6" s="299"/>
      <c r="UEO6" s="299"/>
      <c r="UEP6" s="299"/>
      <c r="UEQ6" s="299"/>
      <c r="UER6" s="299"/>
      <c r="UES6" s="299"/>
      <c r="UET6" s="299"/>
      <c r="UEU6" s="299"/>
      <c r="UEV6" s="299"/>
      <c r="UEW6" s="299"/>
      <c r="UEX6" s="299"/>
      <c r="UEY6" s="299"/>
      <c r="UEZ6" s="299"/>
      <c r="UFA6" s="299"/>
      <c r="UFB6" s="299"/>
      <c r="UFC6" s="299"/>
      <c r="UFD6" s="299"/>
      <c r="UFE6" s="299"/>
      <c r="UFF6" s="299"/>
      <c r="UFG6" s="299"/>
      <c r="UFH6" s="299"/>
      <c r="UFI6" s="299"/>
      <c r="UFJ6" s="299"/>
      <c r="UFK6" s="299"/>
      <c r="UFL6" s="299"/>
      <c r="UFM6" s="299"/>
      <c r="UFN6" s="299"/>
      <c r="UFO6" s="299"/>
      <c r="UFP6" s="299"/>
      <c r="UFQ6" s="299"/>
      <c r="UFR6" s="299"/>
      <c r="UFS6" s="299"/>
      <c r="UFT6" s="299"/>
      <c r="UFU6" s="299"/>
      <c r="UFV6" s="299"/>
      <c r="UFW6" s="299"/>
      <c r="UFX6" s="299"/>
      <c r="UFY6" s="299"/>
      <c r="UFZ6" s="299"/>
      <c r="UGA6" s="299"/>
      <c r="UGB6" s="299"/>
      <c r="UGC6" s="299"/>
      <c r="UGD6" s="299"/>
      <c r="UGE6" s="299"/>
      <c r="UGF6" s="299"/>
      <c r="UGG6" s="299"/>
      <c r="UGH6" s="299"/>
      <c r="UGI6" s="299"/>
      <c r="UGJ6" s="299"/>
      <c r="UGK6" s="299"/>
      <c r="UGL6" s="299"/>
      <c r="UGM6" s="299"/>
      <c r="UGN6" s="299"/>
      <c r="UGO6" s="299"/>
      <c r="UGP6" s="299"/>
      <c r="UGQ6" s="299"/>
      <c r="UGR6" s="299"/>
      <c r="UGS6" s="299"/>
      <c r="UGT6" s="299"/>
      <c r="UGU6" s="299"/>
      <c r="UGV6" s="299"/>
      <c r="UGW6" s="299"/>
      <c r="UGX6" s="299"/>
      <c r="UGY6" s="299"/>
      <c r="UGZ6" s="299"/>
      <c r="UHA6" s="299"/>
      <c r="UHB6" s="299"/>
      <c r="UHC6" s="299"/>
      <c r="UHD6" s="299"/>
      <c r="UHE6" s="299"/>
      <c r="UHF6" s="299"/>
      <c r="UHG6" s="299"/>
      <c r="UHH6" s="299"/>
      <c r="UHI6" s="299"/>
      <c r="UHJ6" s="299"/>
      <c r="UHK6" s="299"/>
      <c r="UHL6" s="299"/>
      <c r="UHM6" s="299"/>
      <c r="UHN6" s="299"/>
      <c r="UHO6" s="299"/>
      <c r="UHP6" s="299"/>
      <c r="UHQ6" s="299"/>
      <c r="UHR6" s="299"/>
      <c r="UHS6" s="299"/>
      <c r="UHT6" s="299"/>
      <c r="UHU6" s="299"/>
      <c r="UHV6" s="299"/>
      <c r="UHW6" s="299"/>
      <c r="UHX6" s="299"/>
      <c r="UHY6" s="299"/>
      <c r="UHZ6" s="299"/>
      <c r="UIA6" s="299"/>
      <c r="UIB6" s="299"/>
      <c r="UIC6" s="299"/>
      <c r="UID6" s="299"/>
      <c r="UIE6" s="299"/>
      <c r="UIF6" s="299"/>
      <c r="UIG6" s="299"/>
      <c r="UIH6" s="299"/>
      <c r="UII6" s="299"/>
      <c r="UIJ6" s="299"/>
      <c r="UIK6" s="299"/>
      <c r="UIL6" s="299"/>
      <c r="UIM6" s="299"/>
      <c r="UIN6" s="299"/>
      <c r="UIO6" s="299"/>
      <c r="UIP6" s="299"/>
      <c r="UIQ6" s="299"/>
      <c r="UIR6" s="299"/>
      <c r="UIS6" s="299"/>
      <c r="UIT6" s="299"/>
      <c r="UIU6" s="299"/>
      <c r="UIV6" s="299"/>
      <c r="UIW6" s="299"/>
      <c r="UIX6" s="299"/>
      <c r="UIY6" s="299"/>
      <c r="UIZ6" s="299"/>
      <c r="UJA6" s="299"/>
      <c r="UJB6" s="299"/>
      <c r="UJC6" s="299"/>
      <c r="UJD6" s="299"/>
      <c r="UJE6" s="299"/>
      <c r="UJF6" s="299"/>
      <c r="UJG6" s="299"/>
      <c r="UJH6" s="299"/>
      <c r="UJI6" s="299"/>
      <c r="UJJ6" s="299"/>
      <c r="UJK6" s="299"/>
      <c r="UJL6" s="299"/>
      <c r="UJM6" s="299"/>
      <c r="UJN6" s="299"/>
      <c r="UJO6" s="299"/>
      <c r="UJP6" s="299"/>
      <c r="UJQ6" s="299"/>
      <c r="UJR6" s="299"/>
      <c r="UJS6" s="299"/>
      <c r="UJT6" s="299"/>
      <c r="UJU6" s="299"/>
      <c r="UJV6" s="299"/>
      <c r="UJW6" s="299"/>
      <c r="UJX6" s="299"/>
      <c r="UJY6" s="299"/>
      <c r="UJZ6" s="299"/>
      <c r="UKA6" s="299"/>
      <c r="UKB6" s="299"/>
      <c r="UKC6" s="299"/>
      <c r="UKD6" s="299"/>
      <c r="UKE6" s="299"/>
      <c r="UKF6" s="299"/>
      <c r="UKG6" s="299"/>
      <c r="UKH6" s="299"/>
      <c r="UKI6" s="299"/>
      <c r="UKJ6" s="299"/>
      <c r="UKK6" s="299"/>
      <c r="UKL6" s="299"/>
      <c r="UKM6" s="299"/>
      <c r="UKN6" s="299"/>
      <c r="UKO6" s="299"/>
      <c r="UKP6" s="299"/>
      <c r="UKQ6" s="299"/>
      <c r="UKR6" s="299"/>
      <c r="UKS6" s="299"/>
      <c r="UKT6" s="299"/>
      <c r="UKU6" s="299"/>
      <c r="UKV6" s="299"/>
      <c r="UKW6" s="299"/>
      <c r="UKX6" s="299"/>
      <c r="UKY6" s="299"/>
      <c r="UKZ6" s="299"/>
      <c r="ULA6" s="299"/>
      <c r="ULB6" s="299"/>
      <c r="ULC6" s="299"/>
      <c r="ULD6" s="299"/>
      <c r="ULE6" s="299"/>
      <c r="ULF6" s="299"/>
      <c r="ULG6" s="299"/>
      <c r="ULH6" s="299"/>
      <c r="ULI6" s="299"/>
      <c r="ULJ6" s="299"/>
      <c r="ULK6" s="299"/>
      <c r="ULL6" s="299"/>
      <c r="ULM6" s="299"/>
      <c r="ULN6" s="299"/>
      <c r="ULO6" s="299"/>
      <c r="ULP6" s="299"/>
      <c r="ULQ6" s="299"/>
      <c r="ULR6" s="299"/>
      <c r="ULS6" s="299"/>
      <c r="ULT6" s="299"/>
      <c r="ULU6" s="299"/>
      <c r="ULV6" s="299"/>
      <c r="ULW6" s="299"/>
      <c r="ULX6" s="299"/>
      <c r="ULY6" s="299"/>
      <c r="ULZ6" s="299"/>
      <c r="UMA6" s="299"/>
      <c r="UMB6" s="299"/>
      <c r="UMC6" s="299"/>
      <c r="UMD6" s="299"/>
      <c r="UME6" s="299"/>
      <c r="UMF6" s="299"/>
      <c r="UMG6" s="299"/>
      <c r="UMH6" s="299"/>
      <c r="UMI6" s="299"/>
      <c r="UMJ6" s="299"/>
      <c r="UMK6" s="299"/>
      <c r="UML6" s="299"/>
      <c r="UMM6" s="299"/>
      <c r="UMN6" s="299"/>
      <c r="UMO6" s="299"/>
      <c r="UMP6" s="299"/>
      <c r="UMQ6" s="299"/>
      <c r="UMR6" s="299"/>
      <c r="UMS6" s="299"/>
      <c r="UMT6" s="299"/>
      <c r="UMU6" s="299"/>
      <c r="UMV6" s="299"/>
      <c r="UMW6" s="299"/>
      <c r="UMX6" s="299"/>
      <c r="UMY6" s="299"/>
      <c r="UMZ6" s="299"/>
      <c r="UNA6" s="299"/>
      <c r="UNB6" s="299"/>
      <c r="UNC6" s="299"/>
      <c r="UND6" s="299"/>
      <c r="UNE6" s="299"/>
      <c r="UNF6" s="299"/>
      <c r="UNG6" s="299"/>
      <c r="UNH6" s="299"/>
      <c r="UNI6" s="299"/>
      <c r="UNJ6" s="299"/>
      <c r="UNK6" s="299"/>
      <c r="UNL6" s="299"/>
      <c r="UNM6" s="299"/>
      <c r="UNN6" s="299"/>
      <c r="UNO6" s="299"/>
      <c r="UNP6" s="299"/>
      <c r="UNQ6" s="299"/>
      <c r="UNR6" s="299"/>
      <c r="UNS6" s="299"/>
      <c r="UNT6" s="299"/>
      <c r="UNU6" s="299"/>
      <c r="UNV6" s="299"/>
      <c r="UNW6" s="299"/>
      <c r="UNX6" s="299"/>
      <c r="UNY6" s="299"/>
      <c r="UNZ6" s="299"/>
      <c r="UOA6" s="299"/>
      <c r="UOB6" s="299"/>
      <c r="UOC6" s="299"/>
      <c r="UOD6" s="299"/>
      <c r="UOE6" s="299"/>
      <c r="UOF6" s="299"/>
      <c r="UOG6" s="299"/>
      <c r="UOH6" s="299"/>
      <c r="UOI6" s="299"/>
      <c r="UOJ6" s="299"/>
      <c r="UOK6" s="299"/>
      <c r="UOL6" s="299"/>
      <c r="UOM6" s="299"/>
      <c r="UON6" s="299"/>
      <c r="UOO6" s="299"/>
      <c r="UOP6" s="299"/>
      <c r="UOQ6" s="299"/>
      <c r="UOR6" s="299"/>
      <c r="UOS6" s="299"/>
      <c r="UOT6" s="299"/>
      <c r="UOU6" s="299"/>
      <c r="UOV6" s="299"/>
      <c r="UOW6" s="299"/>
      <c r="UOX6" s="299"/>
      <c r="UOY6" s="299"/>
      <c r="UOZ6" s="299"/>
      <c r="UPA6" s="299"/>
      <c r="UPB6" s="299"/>
      <c r="UPC6" s="299"/>
      <c r="UPD6" s="299"/>
      <c r="UPE6" s="299"/>
      <c r="UPF6" s="299"/>
      <c r="UPG6" s="299"/>
      <c r="UPH6" s="299"/>
      <c r="UPI6" s="299"/>
      <c r="UPJ6" s="299"/>
      <c r="UPK6" s="299"/>
      <c r="UPL6" s="299"/>
      <c r="UPM6" s="299"/>
      <c r="UPN6" s="299"/>
      <c r="UPO6" s="299"/>
      <c r="UPP6" s="299"/>
      <c r="UPQ6" s="299"/>
      <c r="UPR6" s="299"/>
      <c r="UPS6" s="299"/>
      <c r="UPT6" s="299"/>
      <c r="UPU6" s="299"/>
      <c r="UPV6" s="299"/>
      <c r="UPW6" s="299"/>
      <c r="UPX6" s="299"/>
      <c r="UPY6" s="299"/>
      <c r="UPZ6" s="299"/>
      <c r="UQA6" s="299"/>
      <c r="UQB6" s="299"/>
      <c r="UQC6" s="299"/>
      <c r="UQD6" s="299"/>
      <c r="UQE6" s="299"/>
      <c r="UQF6" s="299"/>
      <c r="UQG6" s="299"/>
      <c r="UQH6" s="299"/>
      <c r="UQI6" s="299"/>
      <c r="UQJ6" s="299"/>
      <c r="UQK6" s="299"/>
      <c r="UQL6" s="299"/>
      <c r="UQM6" s="299"/>
      <c r="UQN6" s="299"/>
      <c r="UQO6" s="299"/>
      <c r="UQP6" s="299"/>
      <c r="UQQ6" s="299"/>
      <c r="UQR6" s="299"/>
      <c r="UQS6" s="299"/>
      <c r="UQT6" s="299"/>
      <c r="UQU6" s="299"/>
      <c r="UQV6" s="299"/>
      <c r="UQW6" s="299"/>
      <c r="UQX6" s="299"/>
      <c r="UQY6" s="299"/>
      <c r="UQZ6" s="299"/>
      <c r="URA6" s="299"/>
      <c r="URB6" s="299"/>
      <c r="URC6" s="299"/>
      <c r="URD6" s="299"/>
      <c r="URE6" s="299"/>
      <c r="URF6" s="299"/>
      <c r="URG6" s="299"/>
      <c r="URH6" s="299"/>
      <c r="URI6" s="299"/>
      <c r="URJ6" s="299"/>
      <c r="URK6" s="299"/>
      <c r="URL6" s="299"/>
      <c r="URM6" s="299"/>
      <c r="URN6" s="299"/>
      <c r="URO6" s="299"/>
      <c r="URP6" s="299"/>
      <c r="URQ6" s="299"/>
      <c r="URR6" s="299"/>
      <c r="URS6" s="299"/>
      <c r="URT6" s="299"/>
      <c r="URU6" s="299"/>
      <c r="URV6" s="299"/>
      <c r="URW6" s="299"/>
      <c r="URX6" s="299"/>
      <c r="URY6" s="299"/>
      <c r="URZ6" s="299"/>
      <c r="USA6" s="299"/>
      <c r="USB6" s="299"/>
      <c r="USC6" s="299"/>
      <c r="USD6" s="299"/>
      <c r="USE6" s="299"/>
      <c r="USF6" s="299"/>
      <c r="USG6" s="299"/>
      <c r="USH6" s="299"/>
      <c r="USI6" s="299"/>
      <c r="USJ6" s="299"/>
      <c r="USK6" s="299"/>
      <c r="USL6" s="299"/>
      <c r="USM6" s="299"/>
      <c r="USN6" s="299"/>
      <c r="USO6" s="299"/>
      <c r="USP6" s="299"/>
      <c r="USQ6" s="299"/>
      <c r="USR6" s="299"/>
      <c r="USS6" s="299"/>
      <c r="UST6" s="299"/>
      <c r="USU6" s="299"/>
      <c r="USV6" s="299"/>
      <c r="USW6" s="299"/>
      <c r="USX6" s="299"/>
      <c r="USY6" s="299"/>
      <c r="USZ6" s="299"/>
      <c r="UTA6" s="299"/>
      <c r="UTB6" s="299"/>
      <c r="UTC6" s="299"/>
      <c r="UTD6" s="299"/>
      <c r="UTE6" s="299"/>
      <c r="UTF6" s="299"/>
      <c r="UTG6" s="299"/>
      <c r="UTH6" s="299"/>
      <c r="UTI6" s="299"/>
      <c r="UTJ6" s="299"/>
      <c r="UTK6" s="299"/>
      <c r="UTL6" s="299"/>
      <c r="UTM6" s="299"/>
      <c r="UTN6" s="299"/>
      <c r="UTO6" s="299"/>
      <c r="UTP6" s="299"/>
      <c r="UTQ6" s="299"/>
      <c r="UTR6" s="299"/>
      <c r="UTS6" s="299"/>
      <c r="UTT6" s="299"/>
      <c r="UTU6" s="299"/>
      <c r="UTV6" s="299"/>
      <c r="UTW6" s="299"/>
      <c r="UTX6" s="299"/>
      <c r="UTY6" s="299"/>
      <c r="UTZ6" s="299"/>
      <c r="UUA6" s="299"/>
      <c r="UUB6" s="299"/>
      <c r="UUC6" s="299"/>
      <c r="UUD6" s="299"/>
      <c r="UUE6" s="299"/>
      <c r="UUF6" s="299"/>
      <c r="UUG6" s="299"/>
      <c r="UUH6" s="299"/>
      <c r="UUI6" s="299"/>
      <c r="UUJ6" s="299"/>
      <c r="UUK6" s="299"/>
      <c r="UUL6" s="299"/>
      <c r="UUM6" s="299"/>
      <c r="UUN6" s="299"/>
      <c r="UUO6" s="299"/>
      <c r="UUP6" s="299"/>
      <c r="UUQ6" s="299"/>
      <c r="UUR6" s="299"/>
      <c r="UUS6" s="299"/>
      <c r="UUT6" s="299"/>
      <c r="UUU6" s="299"/>
      <c r="UUV6" s="299"/>
      <c r="UUW6" s="299"/>
      <c r="UUX6" s="299"/>
      <c r="UUY6" s="299"/>
      <c r="UUZ6" s="299"/>
      <c r="UVA6" s="299"/>
      <c r="UVB6" s="299"/>
      <c r="UVC6" s="299"/>
      <c r="UVD6" s="299"/>
      <c r="UVE6" s="299"/>
      <c r="UVF6" s="299"/>
      <c r="UVG6" s="299"/>
      <c r="UVH6" s="299"/>
      <c r="UVI6" s="299"/>
      <c r="UVJ6" s="299"/>
      <c r="UVK6" s="299"/>
      <c r="UVL6" s="299"/>
      <c r="UVM6" s="299"/>
      <c r="UVN6" s="299"/>
      <c r="UVO6" s="299"/>
      <c r="UVP6" s="299"/>
      <c r="UVQ6" s="299"/>
      <c r="UVR6" s="299"/>
      <c r="UVS6" s="299"/>
      <c r="UVT6" s="299"/>
      <c r="UVU6" s="299"/>
      <c r="UVV6" s="299"/>
      <c r="UVW6" s="299"/>
      <c r="UVX6" s="299"/>
      <c r="UVY6" s="299"/>
      <c r="UVZ6" s="299"/>
      <c r="UWA6" s="299"/>
      <c r="UWB6" s="299"/>
      <c r="UWC6" s="299"/>
      <c r="UWD6" s="299"/>
      <c r="UWE6" s="299"/>
      <c r="UWF6" s="299"/>
      <c r="UWG6" s="299"/>
      <c r="UWH6" s="299"/>
      <c r="UWI6" s="299"/>
      <c r="UWJ6" s="299"/>
      <c r="UWK6" s="299"/>
      <c r="UWL6" s="299"/>
      <c r="UWM6" s="299"/>
      <c r="UWN6" s="299"/>
      <c r="UWO6" s="299"/>
      <c r="UWP6" s="299"/>
      <c r="UWQ6" s="299"/>
      <c r="UWR6" s="299"/>
      <c r="UWS6" s="299"/>
      <c r="UWT6" s="299"/>
      <c r="UWU6" s="299"/>
      <c r="UWV6" s="299"/>
      <c r="UWW6" s="299"/>
      <c r="UWX6" s="299"/>
      <c r="UWY6" s="299"/>
      <c r="UWZ6" s="299"/>
      <c r="UXA6" s="299"/>
      <c r="UXB6" s="299"/>
      <c r="UXC6" s="299"/>
      <c r="UXD6" s="299"/>
      <c r="UXE6" s="299"/>
      <c r="UXF6" s="299"/>
      <c r="UXG6" s="299"/>
      <c r="UXH6" s="299"/>
      <c r="UXI6" s="299"/>
      <c r="UXJ6" s="299"/>
      <c r="UXK6" s="299"/>
      <c r="UXL6" s="299"/>
      <c r="UXM6" s="299"/>
      <c r="UXN6" s="299"/>
      <c r="UXO6" s="299"/>
      <c r="UXP6" s="299"/>
      <c r="UXQ6" s="299"/>
      <c r="UXR6" s="299"/>
      <c r="UXS6" s="299"/>
      <c r="UXT6" s="299"/>
      <c r="UXU6" s="299"/>
      <c r="UXV6" s="299"/>
      <c r="UXW6" s="299"/>
      <c r="UXX6" s="299"/>
      <c r="UXY6" s="299"/>
      <c r="UXZ6" s="299"/>
      <c r="UYA6" s="299"/>
      <c r="UYB6" s="299"/>
      <c r="UYC6" s="299"/>
      <c r="UYD6" s="299"/>
      <c r="UYE6" s="299"/>
      <c r="UYF6" s="299"/>
      <c r="UYG6" s="299"/>
      <c r="UYH6" s="299"/>
      <c r="UYI6" s="299"/>
      <c r="UYJ6" s="299"/>
      <c r="UYK6" s="299"/>
      <c r="UYL6" s="299"/>
      <c r="UYM6" s="299"/>
      <c r="UYN6" s="299"/>
      <c r="UYO6" s="299"/>
      <c r="UYP6" s="299"/>
      <c r="UYQ6" s="299"/>
      <c r="UYR6" s="299"/>
      <c r="UYS6" s="299"/>
      <c r="UYT6" s="299"/>
      <c r="UYU6" s="299"/>
      <c r="UYV6" s="299"/>
      <c r="UYW6" s="299"/>
      <c r="UYX6" s="299"/>
      <c r="UYY6" s="299"/>
      <c r="UYZ6" s="299"/>
      <c r="UZA6" s="299"/>
      <c r="UZB6" s="299"/>
      <c r="UZC6" s="299"/>
      <c r="UZD6" s="299"/>
      <c r="UZE6" s="299"/>
      <c r="UZF6" s="299"/>
      <c r="UZG6" s="299"/>
      <c r="UZH6" s="299"/>
      <c r="UZI6" s="299"/>
      <c r="UZJ6" s="299"/>
      <c r="UZK6" s="299"/>
      <c r="UZL6" s="299"/>
      <c r="UZM6" s="299"/>
      <c r="UZN6" s="299"/>
      <c r="UZO6" s="299"/>
      <c r="UZP6" s="299"/>
      <c r="UZQ6" s="299"/>
      <c r="UZR6" s="299"/>
      <c r="UZS6" s="299"/>
      <c r="UZT6" s="299"/>
      <c r="UZU6" s="299"/>
      <c r="UZV6" s="299"/>
      <c r="UZW6" s="299"/>
      <c r="UZX6" s="299"/>
      <c r="UZY6" s="299"/>
      <c r="UZZ6" s="299"/>
      <c r="VAA6" s="299"/>
      <c r="VAB6" s="299"/>
      <c r="VAC6" s="299"/>
      <c r="VAD6" s="299"/>
      <c r="VAE6" s="299"/>
      <c r="VAF6" s="299"/>
      <c r="VAG6" s="299"/>
      <c r="VAH6" s="299"/>
      <c r="VAI6" s="299"/>
      <c r="VAJ6" s="299"/>
      <c r="VAK6" s="299"/>
      <c r="VAL6" s="299"/>
      <c r="VAM6" s="299"/>
      <c r="VAN6" s="299"/>
      <c r="VAO6" s="299"/>
      <c r="VAP6" s="299"/>
      <c r="VAQ6" s="299"/>
      <c r="VAR6" s="299"/>
      <c r="VAS6" s="299"/>
      <c r="VAT6" s="299"/>
      <c r="VAU6" s="299"/>
      <c r="VAV6" s="299"/>
      <c r="VAW6" s="299"/>
      <c r="VAX6" s="299"/>
      <c r="VAY6" s="299"/>
      <c r="VAZ6" s="299"/>
      <c r="VBA6" s="299"/>
      <c r="VBB6" s="299"/>
      <c r="VBC6" s="299"/>
      <c r="VBD6" s="299"/>
      <c r="VBE6" s="299"/>
      <c r="VBF6" s="299"/>
      <c r="VBG6" s="299"/>
      <c r="VBH6" s="299"/>
      <c r="VBI6" s="299"/>
      <c r="VBJ6" s="299"/>
      <c r="VBK6" s="299"/>
      <c r="VBL6" s="299"/>
      <c r="VBM6" s="299"/>
      <c r="VBN6" s="299"/>
      <c r="VBO6" s="299"/>
      <c r="VBP6" s="299"/>
      <c r="VBQ6" s="299"/>
      <c r="VBR6" s="299"/>
      <c r="VBS6" s="299"/>
      <c r="VBT6" s="299"/>
      <c r="VBU6" s="299"/>
      <c r="VBV6" s="299"/>
      <c r="VBW6" s="299"/>
      <c r="VBX6" s="299"/>
      <c r="VBY6" s="299"/>
      <c r="VBZ6" s="299"/>
      <c r="VCA6" s="299"/>
      <c r="VCB6" s="299"/>
      <c r="VCC6" s="299"/>
      <c r="VCD6" s="299"/>
      <c r="VCE6" s="299"/>
      <c r="VCF6" s="299"/>
      <c r="VCG6" s="299"/>
      <c r="VCH6" s="299"/>
      <c r="VCI6" s="299"/>
      <c r="VCJ6" s="299"/>
      <c r="VCK6" s="299"/>
      <c r="VCL6" s="299"/>
      <c r="VCM6" s="299"/>
      <c r="VCN6" s="299"/>
      <c r="VCO6" s="299"/>
      <c r="VCP6" s="299"/>
      <c r="VCQ6" s="299"/>
      <c r="VCR6" s="299"/>
      <c r="VCS6" s="299"/>
      <c r="VCT6" s="299"/>
      <c r="VCU6" s="299"/>
      <c r="VCV6" s="299"/>
      <c r="VCW6" s="299"/>
      <c r="VCX6" s="299"/>
      <c r="VCY6" s="299"/>
      <c r="VCZ6" s="299"/>
      <c r="VDA6" s="299"/>
      <c r="VDB6" s="299"/>
      <c r="VDC6" s="299"/>
      <c r="VDD6" s="299"/>
      <c r="VDE6" s="299"/>
      <c r="VDF6" s="299"/>
      <c r="VDG6" s="299"/>
      <c r="VDH6" s="299"/>
      <c r="VDI6" s="299"/>
      <c r="VDJ6" s="299"/>
      <c r="VDK6" s="299"/>
      <c r="VDL6" s="299"/>
      <c r="VDM6" s="299"/>
      <c r="VDN6" s="299"/>
      <c r="VDO6" s="299"/>
      <c r="VDP6" s="299"/>
      <c r="VDQ6" s="299"/>
      <c r="VDR6" s="299"/>
      <c r="VDS6" s="299"/>
      <c r="VDT6" s="299"/>
      <c r="VDU6" s="299"/>
      <c r="VDV6" s="299"/>
      <c r="VDW6" s="299"/>
      <c r="VDX6" s="299"/>
      <c r="VDY6" s="299"/>
      <c r="VDZ6" s="299"/>
      <c r="VEA6" s="299"/>
      <c r="VEB6" s="299"/>
      <c r="VEC6" s="299"/>
      <c r="VED6" s="299"/>
      <c r="VEE6" s="299"/>
      <c r="VEF6" s="299"/>
      <c r="VEG6" s="299"/>
      <c r="VEH6" s="299"/>
      <c r="VEI6" s="299"/>
      <c r="VEJ6" s="299"/>
      <c r="VEK6" s="299"/>
      <c r="VEL6" s="299"/>
      <c r="VEM6" s="299"/>
      <c r="VEN6" s="299"/>
      <c r="VEO6" s="299"/>
      <c r="VEP6" s="299"/>
      <c r="VEQ6" s="299"/>
      <c r="VER6" s="299"/>
      <c r="VES6" s="299"/>
      <c r="VET6" s="299"/>
      <c r="VEU6" s="299"/>
      <c r="VEV6" s="299"/>
      <c r="VEW6" s="299"/>
      <c r="VEX6" s="299"/>
      <c r="VEY6" s="299"/>
      <c r="VEZ6" s="299"/>
      <c r="VFA6" s="299"/>
      <c r="VFB6" s="299"/>
      <c r="VFC6" s="299"/>
      <c r="VFD6" s="299"/>
      <c r="VFE6" s="299"/>
      <c r="VFF6" s="299"/>
      <c r="VFG6" s="299"/>
      <c r="VFH6" s="299"/>
      <c r="VFI6" s="299"/>
      <c r="VFJ6" s="299"/>
      <c r="VFK6" s="299"/>
      <c r="VFL6" s="299"/>
      <c r="VFM6" s="299"/>
      <c r="VFN6" s="299"/>
      <c r="VFO6" s="299"/>
      <c r="VFP6" s="299"/>
      <c r="VFQ6" s="299"/>
      <c r="VFR6" s="299"/>
      <c r="VFS6" s="299"/>
      <c r="VFT6" s="299"/>
      <c r="VFU6" s="299"/>
      <c r="VFV6" s="299"/>
      <c r="VFW6" s="299"/>
      <c r="VFX6" s="299"/>
      <c r="VFY6" s="299"/>
      <c r="VFZ6" s="299"/>
      <c r="VGA6" s="299"/>
      <c r="VGB6" s="299"/>
      <c r="VGC6" s="299"/>
      <c r="VGD6" s="299"/>
      <c r="VGE6" s="299"/>
      <c r="VGF6" s="299"/>
      <c r="VGG6" s="299"/>
      <c r="VGH6" s="299"/>
      <c r="VGI6" s="299"/>
      <c r="VGJ6" s="299"/>
      <c r="VGK6" s="299"/>
      <c r="VGL6" s="299"/>
      <c r="VGM6" s="299"/>
      <c r="VGN6" s="299"/>
      <c r="VGO6" s="299"/>
      <c r="VGP6" s="299"/>
      <c r="VGQ6" s="299"/>
      <c r="VGR6" s="299"/>
      <c r="VGS6" s="299"/>
      <c r="VGT6" s="299"/>
      <c r="VGU6" s="299"/>
      <c r="VGV6" s="299"/>
      <c r="VGW6" s="299"/>
      <c r="VGX6" s="299"/>
      <c r="VGY6" s="299"/>
      <c r="VGZ6" s="299"/>
      <c r="VHA6" s="299"/>
      <c r="VHB6" s="299"/>
      <c r="VHC6" s="299"/>
      <c r="VHD6" s="299"/>
      <c r="VHE6" s="299"/>
      <c r="VHF6" s="299"/>
      <c r="VHG6" s="299"/>
      <c r="VHH6" s="299"/>
      <c r="VHI6" s="299"/>
      <c r="VHJ6" s="299"/>
      <c r="VHK6" s="299"/>
      <c r="VHL6" s="299"/>
      <c r="VHM6" s="299"/>
      <c r="VHN6" s="299"/>
      <c r="VHO6" s="299"/>
      <c r="VHP6" s="299"/>
      <c r="VHQ6" s="299"/>
      <c r="VHR6" s="299"/>
      <c r="VHS6" s="299"/>
      <c r="VHT6" s="299"/>
      <c r="VHU6" s="299"/>
      <c r="VHV6" s="299"/>
      <c r="VHW6" s="299"/>
      <c r="VHX6" s="299"/>
      <c r="VHY6" s="299"/>
      <c r="VHZ6" s="299"/>
      <c r="VIA6" s="299"/>
      <c r="VIB6" s="299"/>
      <c r="VIC6" s="299"/>
      <c r="VID6" s="299"/>
      <c r="VIE6" s="299"/>
      <c r="VIF6" s="299"/>
      <c r="VIG6" s="299"/>
      <c r="VIH6" s="299"/>
      <c r="VII6" s="299"/>
      <c r="VIJ6" s="299"/>
      <c r="VIK6" s="299"/>
      <c r="VIL6" s="299"/>
      <c r="VIM6" s="299"/>
      <c r="VIN6" s="299"/>
      <c r="VIO6" s="299"/>
      <c r="VIP6" s="299"/>
      <c r="VIQ6" s="299"/>
      <c r="VIR6" s="299"/>
      <c r="VIS6" s="299"/>
      <c r="VIT6" s="299"/>
      <c r="VIU6" s="299"/>
      <c r="VIV6" s="299"/>
      <c r="VIW6" s="299"/>
      <c r="VIX6" s="299"/>
      <c r="VIY6" s="299"/>
      <c r="VIZ6" s="299"/>
      <c r="VJA6" s="299"/>
      <c r="VJB6" s="299"/>
      <c r="VJC6" s="299"/>
      <c r="VJD6" s="299"/>
      <c r="VJE6" s="299"/>
      <c r="VJF6" s="299"/>
      <c r="VJG6" s="299"/>
      <c r="VJH6" s="299"/>
      <c r="VJI6" s="299"/>
      <c r="VJJ6" s="299"/>
      <c r="VJK6" s="299"/>
      <c r="VJL6" s="299"/>
      <c r="VJM6" s="299"/>
      <c r="VJN6" s="299"/>
      <c r="VJO6" s="299"/>
      <c r="VJP6" s="299"/>
      <c r="VJQ6" s="299"/>
      <c r="VJR6" s="299"/>
      <c r="VJS6" s="299"/>
      <c r="VJT6" s="299"/>
      <c r="VJU6" s="299"/>
      <c r="VJV6" s="299"/>
      <c r="VJW6" s="299"/>
      <c r="VJX6" s="299"/>
      <c r="VJY6" s="299"/>
      <c r="VJZ6" s="299"/>
      <c r="VKA6" s="299"/>
      <c r="VKB6" s="299"/>
      <c r="VKC6" s="299"/>
      <c r="VKD6" s="299"/>
      <c r="VKE6" s="299"/>
      <c r="VKF6" s="299"/>
      <c r="VKG6" s="299"/>
      <c r="VKH6" s="299"/>
      <c r="VKI6" s="299"/>
      <c r="VKJ6" s="299"/>
      <c r="VKK6" s="299"/>
      <c r="VKL6" s="299"/>
      <c r="VKM6" s="299"/>
      <c r="VKN6" s="299"/>
      <c r="VKO6" s="299"/>
      <c r="VKP6" s="299"/>
      <c r="VKQ6" s="299"/>
      <c r="VKR6" s="299"/>
      <c r="VKS6" s="299"/>
      <c r="VKT6" s="299"/>
      <c r="VKU6" s="299"/>
      <c r="VKV6" s="299"/>
      <c r="VKW6" s="299"/>
      <c r="VKX6" s="299"/>
      <c r="VKY6" s="299"/>
      <c r="VKZ6" s="299"/>
      <c r="VLA6" s="299"/>
      <c r="VLB6" s="299"/>
      <c r="VLC6" s="299"/>
      <c r="VLD6" s="299"/>
      <c r="VLE6" s="299"/>
      <c r="VLF6" s="299"/>
      <c r="VLG6" s="299"/>
      <c r="VLH6" s="299"/>
      <c r="VLI6" s="299"/>
      <c r="VLJ6" s="299"/>
      <c r="VLK6" s="299"/>
      <c r="VLL6" s="299"/>
      <c r="VLM6" s="299"/>
      <c r="VLN6" s="299"/>
      <c r="VLO6" s="299"/>
      <c r="VLP6" s="299"/>
      <c r="VLQ6" s="299"/>
      <c r="VLR6" s="299"/>
      <c r="VLS6" s="299"/>
      <c r="VLT6" s="299"/>
      <c r="VLU6" s="299"/>
      <c r="VLV6" s="299"/>
      <c r="VLW6" s="299"/>
      <c r="VLX6" s="299"/>
      <c r="VLY6" s="299"/>
      <c r="VLZ6" s="299"/>
      <c r="VMA6" s="299"/>
      <c r="VMB6" s="299"/>
      <c r="VMC6" s="299"/>
      <c r="VMD6" s="299"/>
      <c r="VME6" s="299"/>
      <c r="VMF6" s="299"/>
      <c r="VMG6" s="299"/>
      <c r="VMH6" s="299"/>
      <c r="VMI6" s="299"/>
      <c r="VMJ6" s="299"/>
      <c r="VMK6" s="299"/>
      <c r="VML6" s="299"/>
      <c r="VMM6" s="299"/>
      <c r="VMN6" s="299"/>
      <c r="VMO6" s="299"/>
      <c r="VMP6" s="299"/>
      <c r="VMQ6" s="299"/>
      <c r="VMR6" s="299"/>
      <c r="VMS6" s="299"/>
      <c r="VMT6" s="299"/>
      <c r="VMU6" s="299"/>
      <c r="VMV6" s="299"/>
      <c r="VMW6" s="299"/>
      <c r="VMX6" s="299"/>
      <c r="VMY6" s="299"/>
      <c r="VMZ6" s="299"/>
      <c r="VNA6" s="299"/>
      <c r="VNB6" s="299"/>
      <c r="VNC6" s="299"/>
      <c r="VND6" s="299"/>
      <c r="VNE6" s="299"/>
      <c r="VNF6" s="299"/>
      <c r="VNG6" s="299"/>
      <c r="VNH6" s="299"/>
      <c r="VNI6" s="299"/>
      <c r="VNJ6" s="299"/>
      <c r="VNK6" s="299"/>
      <c r="VNL6" s="299"/>
      <c r="VNM6" s="299"/>
      <c r="VNN6" s="299"/>
      <c r="VNO6" s="299"/>
      <c r="VNP6" s="299"/>
      <c r="VNQ6" s="299"/>
      <c r="VNR6" s="299"/>
      <c r="VNS6" s="299"/>
      <c r="VNT6" s="299"/>
      <c r="VNU6" s="299"/>
      <c r="VNV6" s="299"/>
      <c r="VNW6" s="299"/>
      <c r="VNX6" s="299"/>
      <c r="VNY6" s="299"/>
      <c r="VNZ6" s="299"/>
      <c r="VOA6" s="299"/>
      <c r="VOB6" s="299"/>
      <c r="VOC6" s="299"/>
      <c r="VOD6" s="299"/>
      <c r="VOE6" s="299"/>
      <c r="VOF6" s="299"/>
      <c r="VOG6" s="299"/>
      <c r="VOH6" s="299"/>
      <c r="VOI6" s="299"/>
      <c r="VOJ6" s="299"/>
      <c r="VOK6" s="299"/>
      <c r="VOL6" s="299"/>
      <c r="VOM6" s="299"/>
      <c r="VON6" s="299"/>
      <c r="VOO6" s="299"/>
      <c r="VOP6" s="299"/>
      <c r="VOQ6" s="299"/>
      <c r="VOR6" s="299"/>
      <c r="VOS6" s="299"/>
      <c r="VOT6" s="299"/>
      <c r="VOU6" s="299"/>
      <c r="VOV6" s="299"/>
      <c r="VOW6" s="299"/>
      <c r="VOX6" s="299"/>
      <c r="VOY6" s="299"/>
      <c r="VOZ6" s="299"/>
      <c r="VPA6" s="299"/>
      <c r="VPB6" s="299"/>
      <c r="VPC6" s="299"/>
      <c r="VPD6" s="299"/>
      <c r="VPE6" s="299"/>
      <c r="VPF6" s="299"/>
      <c r="VPG6" s="299"/>
      <c r="VPH6" s="299"/>
      <c r="VPI6" s="299"/>
      <c r="VPJ6" s="299"/>
      <c r="VPK6" s="299"/>
      <c r="VPL6" s="299"/>
      <c r="VPM6" s="299"/>
      <c r="VPN6" s="299"/>
      <c r="VPO6" s="299"/>
      <c r="VPP6" s="299"/>
      <c r="VPQ6" s="299"/>
      <c r="VPR6" s="299"/>
      <c r="VPS6" s="299"/>
      <c r="VPT6" s="299"/>
      <c r="VPU6" s="299"/>
      <c r="VPV6" s="299"/>
      <c r="VPW6" s="299"/>
      <c r="VPX6" s="299"/>
      <c r="VPY6" s="299"/>
      <c r="VPZ6" s="299"/>
      <c r="VQA6" s="299"/>
      <c r="VQB6" s="299"/>
      <c r="VQC6" s="299"/>
      <c r="VQD6" s="299"/>
      <c r="VQE6" s="299"/>
      <c r="VQF6" s="299"/>
      <c r="VQG6" s="299"/>
      <c r="VQH6" s="299"/>
      <c r="VQI6" s="299"/>
      <c r="VQJ6" s="299"/>
      <c r="VQK6" s="299"/>
      <c r="VQL6" s="299"/>
      <c r="VQM6" s="299"/>
      <c r="VQN6" s="299"/>
      <c r="VQO6" s="299"/>
      <c r="VQP6" s="299"/>
      <c r="VQQ6" s="299"/>
      <c r="VQR6" s="299"/>
      <c r="VQS6" s="299"/>
      <c r="VQT6" s="299"/>
      <c r="VQU6" s="299"/>
      <c r="VQV6" s="299"/>
      <c r="VQW6" s="299"/>
      <c r="VQX6" s="299"/>
      <c r="VQY6" s="299"/>
      <c r="VQZ6" s="299"/>
      <c r="VRA6" s="299"/>
      <c r="VRB6" s="299"/>
      <c r="VRC6" s="299"/>
      <c r="VRD6" s="299"/>
      <c r="VRE6" s="299"/>
      <c r="VRF6" s="299"/>
      <c r="VRG6" s="299"/>
      <c r="VRH6" s="299"/>
      <c r="VRI6" s="299"/>
      <c r="VRJ6" s="299"/>
      <c r="VRK6" s="299"/>
      <c r="VRL6" s="299"/>
      <c r="VRM6" s="299"/>
      <c r="VRN6" s="299"/>
      <c r="VRO6" s="299"/>
      <c r="VRP6" s="299"/>
      <c r="VRQ6" s="299"/>
      <c r="VRR6" s="299"/>
      <c r="VRS6" s="299"/>
      <c r="VRT6" s="299"/>
      <c r="VRU6" s="299"/>
      <c r="VRV6" s="299"/>
      <c r="VRW6" s="299"/>
      <c r="VRX6" s="299"/>
      <c r="VRY6" s="299"/>
      <c r="VRZ6" s="299"/>
      <c r="VSA6" s="299"/>
      <c r="VSB6" s="299"/>
      <c r="VSC6" s="299"/>
      <c r="VSD6" s="299"/>
      <c r="VSE6" s="299"/>
      <c r="VSF6" s="299"/>
      <c r="VSG6" s="299"/>
      <c r="VSH6" s="299"/>
      <c r="VSI6" s="299"/>
      <c r="VSJ6" s="299"/>
      <c r="VSK6" s="299"/>
      <c r="VSL6" s="299"/>
      <c r="VSM6" s="299"/>
      <c r="VSN6" s="299"/>
      <c r="VSO6" s="299"/>
      <c r="VSP6" s="299"/>
      <c r="VSQ6" s="299"/>
      <c r="VSR6" s="299"/>
      <c r="VSS6" s="299"/>
      <c r="VST6" s="299"/>
      <c r="VSU6" s="299"/>
      <c r="VSV6" s="299"/>
      <c r="VSW6" s="299"/>
      <c r="VSX6" s="299"/>
      <c r="VSY6" s="299"/>
      <c r="VSZ6" s="299"/>
      <c r="VTA6" s="299"/>
      <c r="VTB6" s="299"/>
      <c r="VTC6" s="299"/>
      <c r="VTD6" s="299"/>
      <c r="VTE6" s="299"/>
      <c r="VTF6" s="299"/>
      <c r="VTG6" s="299"/>
      <c r="VTH6" s="299"/>
      <c r="VTI6" s="299"/>
      <c r="VTJ6" s="299"/>
      <c r="VTK6" s="299"/>
      <c r="VTL6" s="299"/>
      <c r="VTM6" s="299"/>
      <c r="VTN6" s="299"/>
      <c r="VTO6" s="299"/>
      <c r="VTP6" s="299"/>
      <c r="VTQ6" s="299"/>
      <c r="VTR6" s="299"/>
      <c r="VTS6" s="299"/>
      <c r="VTT6" s="299"/>
      <c r="VTU6" s="299"/>
      <c r="VTV6" s="299"/>
      <c r="VTW6" s="299"/>
      <c r="VTX6" s="299"/>
      <c r="VTY6" s="299"/>
      <c r="VTZ6" s="299"/>
      <c r="VUA6" s="299"/>
      <c r="VUB6" s="299"/>
      <c r="VUC6" s="299"/>
      <c r="VUD6" s="299"/>
      <c r="VUE6" s="299"/>
      <c r="VUF6" s="299"/>
      <c r="VUG6" s="299"/>
      <c r="VUH6" s="299"/>
      <c r="VUI6" s="299"/>
      <c r="VUJ6" s="299"/>
      <c r="VUK6" s="299"/>
      <c r="VUL6" s="299"/>
      <c r="VUM6" s="299"/>
      <c r="VUN6" s="299"/>
      <c r="VUO6" s="299"/>
      <c r="VUP6" s="299"/>
      <c r="VUQ6" s="299"/>
      <c r="VUR6" s="299"/>
      <c r="VUS6" s="299"/>
      <c r="VUT6" s="299"/>
      <c r="VUU6" s="299"/>
      <c r="VUV6" s="299"/>
      <c r="VUW6" s="299"/>
      <c r="VUX6" s="299"/>
      <c r="VUY6" s="299"/>
      <c r="VUZ6" s="299"/>
      <c r="VVA6" s="299"/>
      <c r="VVB6" s="299"/>
      <c r="VVC6" s="299"/>
      <c r="VVD6" s="299"/>
      <c r="VVE6" s="299"/>
      <c r="VVF6" s="299"/>
      <c r="VVG6" s="299"/>
      <c r="VVH6" s="299"/>
      <c r="VVI6" s="299"/>
      <c r="VVJ6" s="299"/>
      <c r="VVK6" s="299"/>
      <c r="VVL6" s="299"/>
      <c r="VVM6" s="299"/>
      <c r="VVN6" s="299"/>
      <c r="VVO6" s="299"/>
      <c r="VVP6" s="299"/>
      <c r="VVQ6" s="299"/>
      <c r="VVR6" s="299"/>
      <c r="VVS6" s="299"/>
      <c r="VVT6" s="299"/>
      <c r="VVU6" s="299"/>
      <c r="VVV6" s="299"/>
      <c r="VVW6" s="299"/>
      <c r="VVX6" s="299"/>
      <c r="VVY6" s="299"/>
      <c r="VVZ6" s="299"/>
      <c r="VWA6" s="299"/>
      <c r="VWB6" s="299"/>
      <c r="VWC6" s="299"/>
      <c r="VWD6" s="299"/>
      <c r="VWE6" s="299"/>
      <c r="VWF6" s="299"/>
      <c r="VWG6" s="299"/>
      <c r="VWH6" s="299"/>
      <c r="VWI6" s="299"/>
      <c r="VWJ6" s="299"/>
      <c r="VWK6" s="299"/>
      <c r="VWL6" s="299"/>
      <c r="VWM6" s="299"/>
      <c r="VWN6" s="299"/>
      <c r="VWO6" s="299"/>
      <c r="VWP6" s="299"/>
      <c r="VWQ6" s="299"/>
      <c r="VWR6" s="299"/>
      <c r="VWS6" s="299"/>
      <c r="VWT6" s="299"/>
      <c r="VWU6" s="299"/>
      <c r="VWV6" s="299"/>
      <c r="VWW6" s="299"/>
      <c r="VWX6" s="299"/>
      <c r="VWY6" s="299"/>
      <c r="VWZ6" s="299"/>
      <c r="VXA6" s="299"/>
      <c r="VXB6" s="299"/>
      <c r="VXC6" s="299"/>
      <c r="VXD6" s="299"/>
      <c r="VXE6" s="299"/>
      <c r="VXF6" s="299"/>
      <c r="VXG6" s="299"/>
      <c r="VXH6" s="299"/>
      <c r="VXI6" s="299"/>
      <c r="VXJ6" s="299"/>
      <c r="VXK6" s="299"/>
      <c r="VXL6" s="299"/>
      <c r="VXM6" s="299"/>
      <c r="VXN6" s="299"/>
      <c r="VXO6" s="299"/>
      <c r="VXP6" s="299"/>
      <c r="VXQ6" s="299"/>
      <c r="VXR6" s="299"/>
      <c r="VXS6" s="299"/>
      <c r="VXT6" s="299"/>
      <c r="VXU6" s="299"/>
      <c r="VXV6" s="299"/>
      <c r="VXW6" s="299"/>
      <c r="VXX6" s="299"/>
      <c r="VXY6" s="299"/>
      <c r="VXZ6" s="299"/>
      <c r="VYA6" s="299"/>
      <c r="VYB6" s="299"/>
      <c r="VYC6" s="299"/>
      <c r="VYD6" s="299"/>
      <c r="VYE6" s="299"/>
      <c r="VYF6" s="299"/>
      <c r="VYG6" s="299"/>
      <c r="VYH6" s="299"/>
      <c r="VYI6" s="299"/>
      <c r="VYJ6" s="299"/>
      <c r="VYK6" s="299"/>
      <c r="VYL6" s="299"/>
      <c r="VYM6" s="299"/>
      <c r="VYN6" s="299"/>
      <c r="VYO6" s="299"/>
      <c r="VYP6" s="299"/>
      <c r="VYQ6" s="299"/>
      <c r="VYR6" s="299"/>
      <c r="VYS6" s="299"/>
      <c r="VYT6" s="299"/>
      <c r="VYU6" s="299"/>
      <c r="VYV6" s="299"/>
      <c r="VYW6" s="299"/>
      <c r="VYX6" s="299"/>
      <c r="VYY6" s="299"/>
      <c r="VYZ6" s="299"/>
      <c r="VZA6" s="299"/>
      <c r="VZB6" s="299"/>
      <c r="VZC6" s="299"/>
      <c r="VZD6" s="299"/>
      <c r="VZE6" s="299"/>
      <c r="VZF6" s="299"/>
      <c r="VZG6" s="299"/>
      <c r="VZH6" s="299"/>
      <c r="VZI6" s="299"/>
      <c r="VZJ6" s="299"/>
      <c r="VZK6" s="299"/>
      <c r="VZL6" s="299"/>
      <c r="VZM6" s="299"/>
      <c r="VZN6" s="299"/>
      <c r="VZO6" s="299"/>
      <c r="VZP6" s="299"/>
      <c r="VZQ6" s="299"/>
      <c r="VZR6" s="299"/>
      <c r="VZS6" s="299"/>
      <c r="VZT6" s="299"/>
      <c r="VZU6" s="299"/>
      <c r="VZV6" s="299"/>
      <c r="VZW6" s="299"/>
      <c r="VZX6" s="299"/>
      <c r="VZY6" s="299"/>
      <c r="VZZ6" s="299"/>
      <c r="WAA6" s="299"/>
      <c r="WAB6" s="299"/>
      <c r="WAC6" s="299"/>
      <c r="WAD6" s="299"/>
      <c r="WAE6" s="299"/>
      <c r="WAF6" s="299"/>
      <c r="WAG6" s="299"/>
      <c r="WAH6" s="299"/>
      <c r="WAI6" s="299"/>
      <c r="WAJ6" s="299"/>
      <c r="WAK6" s="299"/>
      <c r="WAL6" s="299"/>
      <c r="WAM6" s="299"/>
      <c r="WAN6" s="299"/>
      <c r="WAO6" s="299"/>
      <c r="WAP6" s="299"/>
      <c r="WAQ6" s="299"/>
      <c r="WAR6" s="299"/>
      <c r="WAS6" s="299"/>
      <c r="WAT6" s="299"/>
      <c r="WAU6" s="299"/>
      <c r="WAV6" s="299"/>
      <c r="WAW6" s="299"/>
      <c r="WAX6" s="299"/>
      <c r="WAY6" s="299"/>
      <c r="WAZ6" s="299"/>
      <c r="WBA6" s="299"/>
      <c r="WBB6" s="299"/>
      <c r="WBC6" s="299"/>
      <c r="WBD6" s="299"/>
      <c r="WBE6" s="299"/>
      <c r="WBF6" s="299"/>
      <c r="WBG6" s="299"/>
      <c r="WBH6" s="299"/>
      <c r="WBI6" s="299"/>
      <c r="WBJ6" s="299"/>
      <c r="WBK6" s="299"/>
      <c r="WBL6" s="299"/>
      <c r="WBM6" s="299"/>
      <c r="WBN6" s="299"/>
      <c r="WBO6" s="299"/>
      <c r="WBP6" s="299"/>
      <c r="WBQ6" s="299"/>
      <c r="WBR6" s="299"/>
      <c r="WBS6" s="299"/>
      <c r="WBT6" s="299"/>
      <c r="WBU6" s="299"/>
      <c r="WBV6" s="299"/>
      <c r="WBW6" s="299"/>
      <c r="WBX6" s="299"/>
      <c r="WBY6" s="299"/>
      <c r="WBZ6" s="299"/>
      <c r="WCA6" s="299"/>
      <c r="WCB6" s="299"/>
      <c r="WCC6" s="299"/>
      <c r="WCD6" s="299"/>
      <c r="WCE6" s="299"/>
      <c r="WCF6" s="299"/>
      <c r="WCG6" s="299"/>
      <c r="WCH6" s="299"/>
      <c r="WCI6" s="299"/>
      <c r="WCJ6" s="299"/>
      <c r="WCK6" s="299"/>
      <c r="WCL6" s="299"/>
      <c r="WCM6" s="299"/>
      <c r="WCN6" s="299"/>
      <c r="WCO6" s="299"/>
      <c r="WCP6" s="299"/>
      <c r="WCQ6" s="299"/>
      <c r="WCR6" s="299"/>
      <c r="WCS6" s="299"/>
      <c r="WCT6" s="299"/>
      <c r="WCU6" s="299"/>
      <c r="WCV6" s="299"/>
      <c r="WCW6" s="299"/>
      <c r="WCX6" s="299"/>
      <c r="WCY6" s="299"/>
      <c r="WCZ6" s="299"/>
      <c r="WDA6" s="299"/>
      <c r="WDB6" s="299"/>
      <c r="WDC6" s="299"/>
      <c r="WDD6" s="299"/>
      <c r="WDE6" s="299"/>
      <c r="WDF6" s="299"/>
      <c r="WDG6" s="299"/>
      <c r="WDH6" s="299"/>
      <c r="WDI6" s="299"/>
      <c r="WDJ6" s="299"/>
      <c r="WDK6" s="299"/>
      <c r="WDL6" s="299"/>
      <c r="WDM6" s="299"/>
      <c r="WDN6" s="299"/>
      <c r="WDO6" s="299"/>
      <c r="WDP6" s="299"/>
      <c r="WDQ6" s="299"/>
      <c r="WDR6" s="299"/>
      <c r="WDS6" s="299"/>
      <c r="WDT6" s="299"/>
      <c r="WDU6" s="299"/>
      <c r="WDV6" s="299"/>
      <c r="WDW6" s="299"/>
      <c r="WDX6" s="299"/>
      <c r="WDY6" s="299"/>
      <c r="WDZ6" s="299"/>
      <c r="WEA6" s="299"/>
      <c r="WEB6" s="299"/>
      <c r="WEC6" s="299"/>
      <c r="WED6" s="299"/>
      <c r="WEE6" s="299"/>
      <c r="WEF6" s="299"/>
      <c r="WEG6" s="299"/>
      <c r="WEH6" s="299"/>
      <c r="WEI6" s="299"/>
      <c r="WEJ6" s="299"/>
      <c r="WEK6" s="299"/>
      <c r="WEL6" s="299"/>
      <c r="WEM6" s="299"/>
      <c r="WEN6" s="299"/>
      <c r="WEO6" s="299"/>
      <c r="WEP6" s="299"/>
      <c r="WEQ6" s="299"/>
      <c r="WER6" s="299"/>
      <c r="WES6" s="299"/>
      <c r="WET6" s="299"/>
      <c r="WEU6" s="299"/>
      <c r="WEV6" s="299"/>
      <c r="WEW6" s="299"/>
      <c r="WEX6" s="299"/>
      <c r="WEY6" s="299"/>
      <c r="WEZ6" s="299"/>
      <c r="WFA6" s="299"/>
      <c r="WFB6" s="299"/>
      <c r="WFC6" s="299"/>
      <c r="WFD6" s="299"/>
      <c r="WFE6" s="299"/>
      <c r="WFF6" s="299"/>
      <c r="WFG6" s="299"/>
      <c r="WFH6" s="299"/>
      <c r="WFI6" s="299"/>
      <c r="WFJ6" s="299"/>
      <c r="WFK6" s="299"/>
      <c r="WFL6" s="299"/>
      <c r="WFM6" s="299"/>
      <c r="WFN6" s="299"/>
      <c r="WFO6" s="299"/>
      <c r="WFP6" s="299"/>
      <c r="WFQ6" s="299"/>
      <c r="WFR6" s="299"/>
      <c r="WFS6" s="299"/>
      <c r="WFT6" s="299"/>
      <c r="WFU6" s="299"/>
      <c r="WFV6" s="299"/>
      <c r="WFW6" s="299"/>
      <c r="WFX6" s="299"/>
      <c r="WFY6" s="299"/>
      <c r="WFZ6" s="299"/>
      <c r="WGA6" s="299"/>
      <c r="WGB6" s="299"/>
      <c r="WGC6" s="299"/>
      <c r="WGD6" s="299"/>
      <c r="WGE6" s="299"/>
      <c r="WGF6" s="299"/>
      <c r="WGG6" s="299"/>
      <c r="WGH6" s="299"/>
      <c r="WGI6" s="299"/>
      <c r="WGJ6" s="299"/>
      <c r="WGK6" s="299"/>
      <c r="WGL6" s="299"/>
      <c r="WGM6" s="299"/>
      <c r="WGN6" s="299"/>
      <c r="WGO6" s="299"/>
      <c r="WGP6" s="299"/>
      <c r="WGQ6" s="299"/>
      <c r="WGR6" s="299"/>
      <c r="WGS6" s="299"/>
      <c r="WGT6" s="299"/>
      <c r="WGU6" s="299"/>
      <c r="WGV6" s="299"/>
      <c r="WGW6" s="299"/>
      <c r="WGX6" s="299"/>
      <c r="WGY6" s="299"/>
      <c r="WGZ6" s="299"/>
      <c r="WHA6" s="299"/>
      <c r="WHB6" s="299"/>
      <c r="WHC6" s="299"/>
      <c r="WHD6" s="299"/>
      <c r="WHE6" s="299"/>
      <c r="WHF6" s="299"/>
      <c r="WHG6" s="299"/>
      <c r="WHH6" s="299"/>
      <c r="WHI6" s="299"/>
      <c r="WHJ6" s="299"/>
      <c r="WHK6" s="299"/>
      <c r="WHL6" s="299"/>
      <c r="WHM6" s="299"/>
      <c r="WHN6" s="299"/>
      <c r="WHO6" s="299"/>
      <c r="WHP6" s="299"/>
      <c r="WHQ6" s="299"/>
      <c r="WHR6" s="299"/>
      <c r="WHS6" s="299"/>
      <c r="WHT6" s="299"/>
      <c r="WHU6" s="299"/>
      <c r="WHV6" s="299"/>
      <c r="WHW6" s="299"/>
      <c r="WHX6" s="299"/>
      <c r="WHY6" s="299"/>
      <c r="WHZ6" s="299"/>
      <c r="WIA6" s="299"/>
      <c r="WIB6" s="299"/>
      <c r="WIC6" s="299"/>
      <c r="WID6" s="299"/>
      <c r="WIE6" s="299"/>
      <c r="WIF6" s="299"/>
      <c r="WIG6" s="299"/>
      <c r="WIH6" s="299"/>
      <c r="WII6" s="299"/>
      <c r="WIJ6" s="299"/>
      <c r="WIK6" s="299"/>
      <c r="WIL6" s="299"/>
      <c r="WIM6" s="299"/>
      <c r="WIN6" s="299"/>
      <c r="WIO6" s="299"/>
      <c r="WIP6" s="299"/>
      <c r="WIQ6" s="299"/>
      <c r="WIR6" s="299"/>
      <c r="WIS6" s="299"/>
      <c r="WIT6" s="299"/>
      <c r="WIU6" s="299"/>
      <c r="WIV6" s="299"/>
      <c r="WIW6" s="299"/>
      <c r="WIX6" s="299"/>
      <c r="WIY6" s="299"/>
      <c r="WIZ6" s="299"/>
      <c r="WJA6" s="299"/>
      <c r="WJB6" s="299"/>
      <c r="WJC6" s="299"/>
      <c r="WJD6" s="299"/>
      <c r="WJE6" s="299"/>
      <c r="WJF6" s="299"/>
      <c r="WJG6" s="299"/>
      <c r="WJH6" s="299"/>
      <c r="WJI6" s="299"/>
      <c r="WJJ6" s="299"/>
      <c r="WJK6" s="299"/>
      <c r="WJL6" s="299"/>
      <c r="WJM6" s="299"/>
      <c r="WJN6" s="299"/>
      <c r="WJO6" s="299"/>
      <c r="WJP6" s="299"/>
      <c r="WJQ6" s="299"/>
      <c r="WJR6" s="299"/>
      <c r="WJS6" s="299"/>
      <c r="WJT6" s="299"/>
      <c r="WJU6" s="299"/>
      <c r="WJV6" s="299"/>
      <c r="WJW6" s="299"/>
      <c r="WJX6" s="299"/>
      <c r="WJY6" s="299"/>
      <c r="WJZ6" s="299"/>
      <c r="WKA6" s="299"/>
      <c r="WKB6" s="299"/>
      <c r="WKC6" s="299"/>
      <c r="WKD6" s="299"/>
      <c r="WKE6" s="299"/>
      <c r="WKF6" s="299"/>
      <c r="WKG6" s="299"/>
      <c r="WKH6" s="299"/>
      <c r="WKI6" s="299"/>
      <c r="WKJ6" s="299"/>
      <c r="WKK6" s="299"/>
      <c r="WKL6" s="299"/>
      <c r="WKM6" s="299"/>
      <c r="WKN6" s="299"/>
      <c r="WKO6" s="299"/>
      <c r="WKP6" s="299"/>
      <c r="WKQ6" s="299"/>
      <c r="WKR6" s="299"/>
      <c r="WKS6" s="299"/>
      <c r="WKT6" s="299"/>
      <c r="WKU6" s="299"/>
      <c r="WKV6" s="299"/>
      <c r="WKW6" s="299"/>
      <c r="WKX6" s="299"/>
      <c r="WKY6" s="299"/>
      <c r="WKZ6" s="299"/>
      <c r="WLA6" s="299"/>
      <c r="WLB6" s="299"/>
      <c r="WLC6" s="299"/>
      <c r="WLD6" s="299"/>
      <c r="WLE6" s="299"/>
      <c r="WLF6" s="299"/>
      <c r="WLG6" s="299"/>
      <c r="WLH6" s="299"/>
      <c r="WLI6" s="299"/>
      <c r="WLJ6" s="299"/>
      <c r="WLK6" s="299"/>
      <c r="WLL6" s="299"/>
      <c r="WLM6" s="299"/>
      <c r="WLN6" s="299"/>
      <c r="WLO6" s="299"/>
      <c r="WLP6" s="299"/>
      <c r="WLQ6" s="299"/>
      <c r="WLR6" s="299"/>
      <c r="WLS6" s="299"/>
      <c r="WLT6" s="299"/>
      <c r="WLU6" s="299"/>
      <c r="WLV6" s="299"/>
      <c r="WLW6" s="299"/>
      <c r="WLX6" s="299"/>
      <c r="WLY6" s="299"/>
      <c r="WLZ6" s="299"/>
      <c r="WMA6" s="299"/>
      <c r="WMB6" s="299"/>
      <c r="WMC6" s="299"/>
      <c r="WMD6" s="299"/>
      <c r="WME6" s="299"/>
      <c r="WMF6" s="299"/>
      <c r="WMG6" s="299"/>
      <c r="WMH6" s="299"/>
      <c r="WMI6" s="299"/>
      <c r="WMJ6" s="299"/>
      <c r="WMK6" s="299"/>
      <c r="WML6" s="299"/>
      <c r="WMM6" s="299"/>
      <c r="WMN6" s="299"/>
      <c r="WMO6" s="299"/>
      <c r="WMP6" s="299"/>
      <c r="WMQ6" s="299"/>
      <c r="WMR6" s="299"/>
      <c r="WMS6" s="299"/>
      <c r="WMT6" s="299"/>
      <c r="WMU6" s="299"/>
      <c r="WMV6" s="299"/>
      <c r="WMW6" s="299"/>
      <c r="WMX6" s="299"/>
      <c r="WMY6" s="299"/>
      <c r="WMZ6" s="299"/>
      <c r="WNA6" s="299"/>
      <c r="WNB6" s="299"/>
      <c r="WNC6" s="299"/>
      <c r="WND6" s="299"/>
      <c r="WNE6" s="299"/>
      <c r="WNF6" s="299"/>
      <c r="WNG6" s="299"/>
      <c r="WNH6" s="299"/>
      <c r="WNI6" s="299"/>
      <c r="WNJ6" s="299"/>
      <c r="WNK6" s="299"/>
      <c r="WNL6" s="299"/>
      <c r="WNM6" s="299"/>
      <c r="WNN6" s="299"/>
      <c r="WNO6" s="299"/>
      <c r="WNP6" s="299"/>
      <c r="WNQ6" s="299"/>
      <c r="WNR6" s="299"/>
      <c r="WNS6" s="299"/>
      <c r="WNT6" s="299"/>
      <c r="WNU6" s="299"/>
      <c r="WNV6" s="299"/>
      <c r="WNW6" s="299"/>
      <c r="WNX6" s="299"/>
      <c r="WNY6" s="299"/>
      <c r="WNZ6" s="299"/>
      <c r="WOA6" s="299"/>
      <c r="WOB6" s="299"/>
      <c r="WOC6" s="299"/>
      <c r="WOD6" s="299"/>
      <c r="WOE6" s="299"/>
      <c r="WOF6" s="299"/>
      <c r="WOG6" s="299"/>
      <c r="WOH6" s="299"/>
      <c r="WOI6" s="299"/>
      <c r="WOJ6" s="299"/>
      <c r="WOK6" s="299"/>
      <c r="WOL6" s="299"/>
      <c r="WOM6" s="299"/>
      <c r="WON6" s="299"/>
      <c r="WOO6" s="299"/>
      <c r="WOP6" s="299"/>
      <c r="WOQ6" s="299"/>
      <c r="WOR6" s="299"/>
      <c r="WOS6" s="299"/>
      <c r="WOT6" s="299"/>
      <c r="WOU6" s="299"/>
      <c r="WOV6" s="299"/>
      <c r="WOW6" s="299"/>
      <c r="WOX6" s="299"/>
      <c r="WOY6" s="299"/>
      <c r="WOZ6" s="299"/>
      <c r="WPA6" s="299"/>
      <c r="WPB6" s="299"/>
      <c r="WPC6" s="299"/>
      <c r="WPD6" s="299"/>
      <c r="WPE6" s="299"/>
      <c r="WPF6" s="299"/>
      <c r="WPG6" s="299"/>
      <c r="WPH6" s="299"/>
      <c r="WPI6" s="299"/>
      <c r="WPJ6" s="299"/>
      <c r="WPK6" s="299"/>
      <c r="WPL6" s="299"/>
      <c r="WPM6" s="299"/>
      <c r="WPN6" s="299"/>
      <c r="WPO6" s="299"/>
      <c r="WPP6" s="299"/>
      <c r="WPQ6" s="299"/>
      <c r="WPR6" s="299"/>
      <c r="WPS6" s="299"/>
      <c r="WPT6" s="299"/>
      <c r="WPU6" s="299"/>
      <c r="WPV6" s="299"/>
      <c r="WPW6" s="299"/>
      <c r="WPX6" s="299"/>
      <c r="WPY6" s="299"/>
      <c r="WPZ6" s="299"/>
      <c r="WQA6" s="299"/>
      <c r="WQB6" s="299"/>
      <c r="WQC6" s="299"/>
      <c r="WQD6" s="299"/>
      <c r="WQE6" s="299"/>
      <c r="WQF6" s="299"/>
      <c r="WQG6" s="299"/>
      <c r="WQH6" s="299"/>
      <c r="WQI6" s="299"/>
      <c r="WQJ6" s="299"/>
      <c r="WQK6" s="299"/>
      <c r="WQL6" s="299"/>
      <c r="WQM6" s="299"/>
      <c r="WQN6" s="299"/>
      <c r="WQO6" s="299"/>
      <c r="WQP6" s="299"/>
      <c r="WQQ6" s="299"/>
      <c r="WQR6" s="299"/>
      <c r="WQS6" s="299"/>
      <c r="WQT6" s="299"/>
      <c r="WQU6" s="299"/>
      <c r="WQV6" s="299"/>
      <c r="WQW6" s="299"/>
      <c r="WQX6" s="299"/>
      <c r="WQY6" s="299"/>
      <c r="WQZ6" s="299"/>
      <c r="WRA6" s="299"/>
      <c r="WRB6" s="299"/>
      <c r="WRC6" s="299"/>
      <c r="WRD6" s="299"/>
      <c r="WRE6" s="299"/>
      <c r="WRF6" s="299"/>
      <c r="WRG6" s="299"/>
      <c r="WRH6" s="299"/>
      <c r="WRI6" s="299"/>
      <c r="WRJ6" s="299"/>
      <c r="WRK6" s="299"/>
      <c r="WRL6" s="299"/>
      <c r="WRM6" s="299"/>
      <c r="WRN6" s="299"/>
      <c r="WRO6" s="299"/>
      <c r="WRP6" s="299"/>
      <c r="WRQ6" s="299"/>
      <c r="WRR6" s="299"/>
      <c r="WRS6" s="299"/>
      <c r="WRT6" s="299"/>
      <c r="WRU6" s="299"/>
      <c r="WRV6" s="299"/>
      <c r="WRW6" s="299"/>
      <c r="WRX6" s="299"/>
      <c r="WRY6" s="299"/>
      <c r="WRZ6" s="299"/>
      <c r="WSA6" s="299"/>
      <c r="WSB6" s="299"/>
      <c r="WSC6" s="299"/>
      <c r="WSD6" s="299"/>
      <c r="WSE6" s="299"/>
      <c r="WSF6" s="299"/>
      <c r="WSG6" s="299"/>
      <c r="WSH6" s="299"/>
      <c r="WSI6" s="299"/>
      <c r="WSJ6" s="299"/>
      <c r="WSK6" s="299"/>
      <c r="WSL6" s="299"/>
      <c r="WSM6" s="299"/>
      <c r="WSN6" s="299"/>
      <c r="WSO6" s="299"/>
      <c r="WSP6" s="299"/>
      <c r="WSQ6" s="299"/>
      <c r="WSR6" s="299"/>
      <c r="WSS6" s="299"/>
      <c r="WST6" s="299"/>
      <c r="WSU6" s="299"/>
      <c r="WSV6" s="299"/>
      <c r="WSW6" s="299"/>
      <c r="WSX6" s="299"/>
      <c r="WSY6" s="299"/>
      <c r="WSZ6" s="299"/>
      <c r="WTA6" s="299"/>
      <c r="WTB6" s="299"/>
      <c r="WTC6" s="299"/>
      <c r="WTD6" s="299"/>
      <c r="WTE6" s="299"/>
      <c r="WTF6" s="299"/>
      <c r="WTG6" s="299"/>
      <c r="WTH6" s="299"/>
      <c r="WTI6" s="299"/>
      <c r="WTJ6" s="299"/>
      <c r="WTK6" s="299"/>
      <c r="WTL6" s="299"/>
      <c r="WTM6" s="299"/>
      <c r="WTN6" s="299"/>
      <c r="WTO6" s="299"/>
      <c r="WTP6" s="299"/>
      <c r="WTQ6" s="299"/>
      <c r="WTR6" s="299"/>
      <c r="WTS6" s="299"/>
      <c r="WTT6" s="299"/>
      <c r="WTU6" s="299"/>
      <c r="WTV6" s="299"/>
      <c r="WTW6" s="299"/>
      <c r="WTX6" s="299"/>
      <c r="WTY6" s="299"/>
      <c r="WTZ6" s="299"/>
      <c r="WUA6" s="299"/>
      <c r="WUB6" s="299"/>
      <c r="WUC6" s="299"/>
      <c r="WUD6" s="299"/>
      <c r="WUE6" s="299"/>
      <c r="WUF6" s="299"/>
      <c r="WUG6" s="299"/>
      <c r="WUH6" s="299"/>
      <c r="WUI6" s="299"/>
      <c r="WUJ6" s="299"/>
      <c r="WUK6" s="299"/>
      <c r="WUL6" s="299"/>
      <c r="WUM6" s="299"/>
      <c r="WUN6" s="299"/>
      <c r="WUO6" s="299"/>
      <c r="WUP6" s="299"/>
      <c r="WUQ6" s="299"/>
      <c r="WUR6" s="299"/>
      <c r="WUS6" s="299"/>
      <c r="WUT6" s="299"/>
      <c r="WUU6" s="299"/>
      <c r="WUV6" s="299"/>
      <c r="WUW6" s="299"/>
      <c r="WUX6" s="299"/>
      <c r="WUY6" s="299"/>
      <c r="WUZ6" s="299"/>
      <c r="WVA6" s="299"/>
      <c r="WVB6" s="299"/>
      <c r="WVC6" s="299"/>
      <c r="WVD6" s="299"/>
      <c r="WVE6" s="299"/>
      <c r="WVF6" s="299"/>
      <c r="WVG6" s="299"/>
      <c r="WVH6" s="299"/>
      <c r="WVI6" s="299"/>
      <c r="WVJ6" s="299"/>
      <c r="WVK6" s="299"/>
      <c r="WVL6" s="299"/>
      <c r="WVM6" s="299"/>
      <c r="WVN6" s="299"/>
      <c r="WVO6" s="299"/>
      <c r="WVP6" s="299"/>
      <c r="WVQ6" s="299"/>
      <c r="WVR6" s="299"/>
      <c r="WVS6" s="299"/>
      <c r="WVT6" s="299"/>
      <c r="WVU6" s="299"/>
      <c r="WVV6" s="299"/>
      <c r="WVW6" s="299"/>
      <c r="WVX6" s="299"/>
      <c r="WVY6" s="299"/>
      <c r="WVZ6" s="299"/>
      <c r="WWA6" s="299"/>
      <c r="WWB6" s="299"/>
      <c r="WWC6" s="299"/>
      <c r="WWD6" s="299"/>
      <c r="WWE6" s="299"/>
      <c r="WWF6" s="299"/>
      <c r="WWG6" s="299"/>
      <c r="WWH6" s="299"/>
      <c r="WWI6" s="299"/>
      <c r="WWJ6" s="299"/>
      <c r="WWK6" s="299"/>
      <c r="WWL6" s="299"/>
      <c r="WWM6" s="299"/>
      <c r="WWN6" s="299"/>
      <c r="WWO6" s="299"/>
      <c r="WWP6" s="299"/>
      <c r="WWQ6" s="299"/>
      <c r="WWR6" s="299"/>
      <c r="WWS6" s="299"/>
      <c r="WWT6" s="299"/>
      <c r="WWU6" s="299"/>
      <c r="WWV6" s="299"/>
      <c r="WWW6" s="299"/>
      <c r="WWX6" s="299"/>
      <c r="WWY6" s="299"/>
      <c r="WWZ6" s="299"/>
      <c r="WXA6" s="299"/>
      <c r="WXB6" s="299"/>
      <c r="WXC6" s="299"/>
      <c r="WXD6" s="299"/>
      <c r="WXE6" s="299"/>
      <c r="WXF6" s="299"/>
      <c r="WXG6" s="299"/>
      <c r="WXH6" s="299"/>
      <c r="WXI6" s="299"/>
      <c r="WXJ6" s="299"/>
      <c r="WXK6" s="299"/>
      <c r="WXL6" s="299"/>
      <c r="WXM6" s="299"/>
      <c r="WXN6" s="299"/>
      <c r="WXO6" s="299"/>
      <c r="WXP6" s="299"/>
      <c r="WXQ6" s="299"/>
      <c r="WXR6" s="299"/>
      <c r="WXS6" s="299"/>
      <c r="WXT6" s="299"/>
      <c r="WXU6" s="299"/>
      <c r="WXV6" s="299"/>
      <c r="WXW6" s="299"/>
      <c r="WXX6" s="299"/>
      <c r="WXY6" s="299"/>
      <c r="WXZ6" s="299"/>
      <c r="WYA6" s="299"/>
      <c r="WYB6" s="299"/>
      <c r="WYC6" s="299"/>
      <c r="WYD6" s="299"/>
      <c r="WYE6" s="299"/>
      <c r="WYF6" s="299"/>
      <c r="WYG6" s="299"/>
      <c r="WYH6" s="299"/>
      <c r="WYI6" s="299"/>
      <c r="WYJ6" s="299"/>
      <c r="WYK6" s="299"/>
      <c r="WYL6" s="299"/>
      <c r="WYM6" s="299"/>
      <c r="WYN6" s="299"/>
      <c r="WYO6" s="299"/>
      <c r="WYP6" s="299"/>
      <c r="WYQ6" s="299"/>
      <c r="WYR6" s="299"/>
      <c r="WYS6" s="299"/>
      <c r="WYT6" s="299"/>
      <c r="WYU6" s="299"/>
      <c r="WYV6" s="299"/>
      <c r="WYW6" s="299"/>
      <c r="WYX6" s="299"/>
      <c r="WYY6" s="299"/>
      <c r="WYZ6" s="299"/>
      <c r="WZA6" s="299"/>
      <c r="WZB6" s="299"/>
      <c r="WZC6" s="299"/>
      <c r="WZD6" s="299"/>
      <c r="WZE6" s="299"/>
      <c r="WZF6" s="299"/>
      <c r="WZG6" s="299"/>
      <c r="WZH6" s="299"/>
      <c r="WZI6" s="299"/>
      <c r="WZJ6" s="299"/>
      <c r="WZK6" s="299"/>
      <c r="WZL6" s="299"/>
      <c r="WZM6" s="299"/>
      <c r="WZN6" s="299"/>
      <c r="WZO6" s="299"/>
      <c r="WZP6" s="299"/>
      <c r="WZQ6" s="299"/>
      <c r="WZR6" s="299"/>
      <c r="WZS6" s="299"/>
      <c r="WZT6" s="299"/>
      <c r="WZU6" s="299"/>
      <c r="WZV6" s="299"/>
      <c r="WZW6" s="299"/>
      <c r="WZX6" s="299"/>
      <c r="WZY6" s="299"/>
      <c r="WZZ6" s="299"/>
      <c r="XAA6" s="299"/>
      <c r="XAB6" s="299"/>
      <c r="XAC6" s="299"/>
      <c r="XAD6" s="299"/>
      <c r="XAE6" s="299"/>
      <c r="XAF6" s="299"/>
      <c r="XAG6" s="299"/>
      <c r="XAH6" s="299"/>
      <c r="XAI6" s="299"/>
      <c r="XAJ6" s="299"/>
      <c r="XAK6" s="299"/>
      <c r="XAL6" s="299"/>
      <c r="XAM6" s="299"/>
      <c r="XAN6" s="299"/>
      <c r="XAO6" s="299"/>
      <c r="XAP6" s="299"/>
      <c r="XAQ6" s="299"/>
      <c r="XAR6" s="299"/>
      <c r="XAS6" s="299"/>
      <c r="XAT6" s="299"/>
      <c r="XAU6" s="299"/>
      <c r="XAV6" s="299"/>
      <c r="XAW6" s="299"/>
      <c r="XAX6" s="299"/>
      <c r="XAY6" s="299"/>
      <c r="XAZ6" s="299"/>
      <c r="XBA6" s="299"/>
      <c r="XBB6" s="299"/>
      <c r="XBC6" s="299"/>
      <c r="XBD6" s="299"/>
      <c r="XBE6" s="299"/>
      <c r="XBF6" s="299"/>
      <c r="XBG6" s="299"/>
      <c r="XBH6" s="299"/>
      <c r="XBI6" s="299"/>
      <c r="XBJ6" s="299"/>
      <c r="XBK6" s="299"/>
      <c r="XBL6" s="299"/>
      <c r="XBM6" s="299"/>
      <c r="XBN6" s="299"/>
      <c r="XBO6" s="299"/>
      <c r="XBP6" s="299"/>
      <c r="XBQ6" s="299"/>
      <c r="XBR6" s="299"/>
      <c r="XBS6" s="299"/>
      <c r="XBT6" s="299"/>
      <c r="XBU6" s="299"/>
      <c r="XBV6" s="299"/>
      <c r="XBW6" s="299"/>
      <c r="XBX6" s="299"/>
      <c r="XBY6" s="299"/>
      <c r="XBZ6" s="299"/>
      <c r="XCA6" s="299"/>
      <c r="XCB6" s="299"/>
      <c r="XCC6" s="299"/>
      <c r="XCD6" s="299"/>
      <c r="XCE6" s="299"/>
      <c r="XCF6" s="299"/>
      <c r="XCG6" s="299"/>
      <c r="XCH6" s="299"/>
      <c r="XCI6" s="299"/>
      <c r="XCJ6" s="299"/>
      <c r="XCK6" s="299"/>
      <c r="XCL6" s="299"/>
      <c r="XCM6" s="299"/>
      <c r="XCN6" s="299"/>
      <c r="XCO6" s="299"/>
      <c r="XCP6" s="299"/>
      <c r="XCQ6" s="299"/>
      <c r="XCR6" s="299"/>
      <c r="XCS6" s="299"/>
      <c r="XCT6" s="299"/>
      <c r="XCU6" s="299"/>
      <c r="XCV6" s="299"/>
      <c r="XCW6" s="299"/>
      <c r="XCX6" s="299"/>
      <c r="XCY6" s="299"/>
      <c r="XCZ6" s="299"/>
      <c r="XDA6" s="299"/>
      <c r="XDB6" s="299"/>
      <c r="XDC6" s="299"/>
      <c r="XDD6" s="299"/>
      <c r="XDE6" s="299"/>
      <c r="XDF6" s="299"/>
      <c r="XDG6" s="299"/>
      <c r="XDH6" s="299"/>
      <c r="XDI6" s="299"/>
      <c r="XDJ6" s="299"/>
      <c r="XDK6" s="299"/>
      <c r="XDL6" s="299"/>
      <c r="XDM6" s="299"/>
      <c r="XDN6" s="299"/>
      <c r="XDO6" s="299"/>
      <c r="XDP6" s="299"/>
      <c r="XDQ6" s="299"/>
      <c r="XDR6" s="299"/>
      <c r="XDS6" s="299"/>
      <c r="XDT6" s="299"/>
      <c r="XDU6" s="299"/>
      <c r="XDV6" s="299"/>
      <c r="XDW6" s="299"/>
      <c r="XDX6" s="299"/>
      <c r="XDY6" s="299"/>
      <c r="XDZ6" s="299"/>
      <c r="XEA6" s="299"/>
      <c r="XEB6" s="299"/>
      <c r="XEC6" s="299"/>
      <c r="XED6" s="299"/>
      <c r="XEE6" s="299"/>
      <c r="XEF6" s="299"/>
      <c r="XEG6" s="299"/>
      <c r="XEH6" s="299"/>
      <c r="XEI6" s="299"/>
      <c r="XEJ6" s="299"/>
      <c r="XEK6" s="299"/>
      <c r="XEL6" s="299"/>
      <c r="XEM6" s="299"/>
      <c r="XEN6" s="299"/>
      <c r="XEO6" s="299"/>
      <c r="XEP6" s="299"/>
      <c r="XEQ6" s="299"/>
      <c r="XER6" s="299"/>
      <c r="XES6" s="299"/>
      <c r="XET6" s="299"/>
      <c r="XEU6" s="299"/>
      <c r="XEV6" s="299"/>
      <c r="XEW6" s="299"/>
      <c r="XEX6" s="299"/>
      <c r="XEY6" s="299"/>
      <c r="XEZ6" s="299"/>
      <c r="XFA6" s="299"/>
      <c r="XFB6" s="299"/>
      <c r="XFC6" s="299"/>
    </row>
    <row r="7" spans="1:16383" ht="13.5" thickTop="1">
      <c r="A7" s="245" t="s">
        <v>22</v>
      </c>
      <c r="B7" s="301">
        <v>1996</v>
      </c>
      <c r="C7" s="249">
        <v>1997</v>
      </c>
      <c r="D7" s="301">
        <v>1998</v>
      </c>
      <c r="E7" s="249">
        <v>1999</v>
      </c>
      <c r="F7" s="301">
        <v>2000</v>
      </c>
      <c r="G7" s="249">
        <v>2001</v>
      </c>
      <c r="H7" s="301">
        <v>2002</v>
      </c>
      <c r="I7" s="249">
        <v>2003</v>
      </c>
      <c r="J7" s="301">
        <v>2004</v>
      </c>
      <c r="K7" s="249">
        <v>2005</v>
      </c>
      <c r="L7" s="301">
        <v>2006</v>
      </c>
      <c r="M7" s="249">
        <v>2007</v>
      </c>
      <c r="N7" s="301">
        <v>2008</v>
      </c>
      <c r="O7" s="249">
        <v>2009</v>
      </c>
      <c r="P7" s="301">
        <v>2010</v>
      </c>
      <c r="Q7" s="249">
        <v>2011</v>
      </c>
      <c r="R7" s="301">
        <v>2012</v>
      </c>
      <c r="S7" s="249">
        <v>2013</v>
      </c>
      <c r="T7" s="301">
        <v>2014</v>
      </c>
      <c r="U7" s="249">
        <v>2015</v>
      </c>
      <c r="V7" s="301">
        <v>2016</v>
      </c>
      <c r="W7" s="302">
        <v>2017</v>
      </c>
      <c r="X7" s="301">
        <v>2018</v>
      </c>
      <c r="Y7" s="302">
        <v>2019</v>
      </c>
      <c r="Z7" s="301">
        <v>2020</v>
      </c>
      <c r="AA7" s="302">
        <v>2021</v>
      </c>
      <c r="AB7" s="301">
        <v>2022</v>
      </c>
      <c r="AC7" s="302">
        <v>2023</v>
      </c>
      <c r="AD7" s="301">
        <v>2024</v>
      </c>
      <c r="AE7" s="302">
        <v>2025</v>
      </c>
    </row>
    <row r="8" spans="1:16383" ht="15" customHeight="1">
      <c r="A8" s="303" t="s">
        <v>395</v>
      </c>
      <c r="B8" s="304"/>
      <c r="C8" s="304"/>
      <c r="D8" s="304"/>
      <c r="E8" s="304"/>
      <c r="F8" s="304"/>
      <c r="G8" s="304"/>
      <c r="H8" s="304"/>
      <c r="I8" s="304"/>
      <c r="J8" s="304"/>
      <c r="K8" s="304"/>
      <c r="L8" s="304"/>
      <c r="M8" s="304"/>
      <c r="N8" s="304"/>
      <c r="O8" s="304"/>
      <c r="P8" s="304"/>
      <c r="Q8" s="304"/>
      <c r="R8" s="304"/>
      <c r="S8" s="304"/>
      <c r="T8" s="304"/>
      <c r="U8" s="304"/>
      <c r="V8" s="304"/>
      <c r="W8" s="304"/>
      <c r="X8" s="304"/>
      <c r="Y8" s="304"/>
      <c r="Z8" s="304"/>
      <c r="AA8" s="304"/>
      <c r="AB8" s="304"/>
      <c r="AC8" s="304"/>
      <c r="AD8" s="304"/>
      <c r="AE8" s="304"/>
    </row>
    <row r="9" spans="1:16383">
      <c r="A9" s="305" t="s">
        <v>9</v>
      </c>
      <c r="B9" s="271">
        <v>502255</v>
      </c>
      <c r="C9" s="272">
        <v>3789024</v>
      </c>
      <c r="D9" s="271">
        <v>21346565</v>
      </c>
      <c r="E9" s="272">
        <v>233693820</v>
      </c>
      <c r="F9" s="271">
        <v>78723785</v>
      </c>
      <c r="G9" s="272">
        <v>93031500</v>
      </c>
      <c r="H9" s="271">
        <v>159575754</v>
      </c>
      <c r="I9" s="272">
        <v>142964792</v>
      </c>
      <c r="J9" s="271">
        <v>124432818</v>
      </c>
      <c r="K9" s="272">
        <v>32440727</v>
      </c>
      <c r="L9" s="271">
        <v>0</v>
      </c>
      <c r="M9" s="272">
        <v>222666443</v>
      </c>
      <c r="N9" s="271">
        <v>1188903991</v>
      </c>
      <c r="O9" s="272">
        <v>43437477</v>
      </c>
      <c r="P9" s="271">
        <v>0</v>
      </c>
      <c r="Q9" s="272">
        <v>0</v>
      </c>
      <c r="R9" s="271">
        <v>0</v>
      </c>
      <c r="S9" s="272">
        <v>0</v>
      </c>
      <c r="T9" s="271">
        <v>0</v>
      </c>
      <c r="U9" s="272">
        <v>0</v>
      </c>
      <c r="V9" s="271">
        <v>0</v>
      </c>
      <c r="W9" s="306">
        <v>0</v>
      </c>
      <c r="X9" s="271">
        <v>0</v>
      </c>
      <c r="Y9" s="306">
        <v>0</v>
      </c>
      <c r="Z9" s="271">
        <v>0</v>
      </c>
      <c r="AA9" s="306">
        <v>0</v>
      </c>
      <c r="AB9" s="271">
        <v>0</v>
      </c>
      <c r="AC9" s="306">
        <v>0</v>
      </c>
      <c r="AD9" s="271">
        <v>0</v>
      </c>
      <c r="AE9" s="306">
        <v>0</v>
      </c>
    </row>
    <row r="10" spans="1:16383">
      <c r="A10" s="273" t="s">
        <v>1</v>
      </c>
      <c r="B10" s="274">
        <v>0</v>
      </c>
      <c r="C10" s="275">
        <v>3789024</v>
      </c>
      <c r="D10" s="274">
        <v>0</v>
      </c>
      <c r="E10" s="275">
        <v>155000000</v>
      </c>
      <c r="F10" s="274">
        <v>38652622</v>
      </c>
      <c r="G10" s="275">
        <v>41250458</v>
      </c>
      <c r="H10" s="274">
        <v>92193334</v>
      </c>
      <c r="I10" s="275">
        <v>106710699</v>
      </c>
      <c r="J10" s="274">
        <v>32974536</v>
      </c>
      <c r="K10" s="275">
        <v>0</v>
      </c>
      <c r="L10" s="274">
        <v>0</v>
      </c>
      <c r="M10" s="275">
        <v>0</v>
      </c>
      <c r="N10" s="274">
        <v>27019341</v>
      </c>
      <c r="O10" s="275">
        <v>5480814</v>
      </c>
      <c r="P10" s="274">
        <v>0</v>
      </c>
      <c r="Q10" s="275">
        <v>0</v>
      </c>
      <c r="R10" s="274">
        <v>0</v>
      </c>
      <c r="S10" s="275">
        <v>0</v>
      </c>
      <c r="T10" s="274">
        <v>0</v>
      </c>
      <c r="U10" s="275">
        <v>0</v>
      </c>
      <c r="V10" s="274">
        <v>0</v>
      </c>
      <c r="W10" s="291">
        <v>0</v>
      </c>
      <c r="X10" s="274">
        <v>0</v>
      </c>
      <c r="Y10" s="291">
        <v>0</v>
      </c>
      <c r="Z10" s="274">
        <v>0</v>
      </c>
      <c r="AA10" s="291">
        <v>0</v>
      </c>
      <c r="AB10" s="274">
        <v>0</v>
      </c>
      <c r="AC10" s="291">
        <v>0</v>
      </c>
      <c r="AD10" s="274">
        <v>0</v>
      </c>
      <c r="AE10" s="291">
        <v>0</v>
      </c>
    </row>
    <row r="11" spans="1:16383">
      <c r="A11" s="273" t="s">
        <v>2</v>
      </c>
      <c r="B11" s="274">
        <v>0</v>
      </c>
      <c r="C11" s="275">
        <v>0</v>
      </c>
      <c r="D11" s="274">
        <v>0</v>
      </c>
      <c r="E11" s="275">
        <v>0</v>
      </c>
      <c r="F11" s="274">
        <v>0</v>
      </c>
      <c r="G11" s="275">
        <v>0</v>
      </c>
      <c r="H11" s="274">
        <v>0</v>
      </c>
      <c r="I11" s="275">
        <v>0</v>
      </c>
      <c r="J11" s="274">
        <v>0</v>
      </c>
      <c r="K11" s="275">
        <v>0</v>
      </c>
      <c r="L11" s="274">
        <v>0</v>
      </c>
      <c r="M11" s="275">
        <v>89676770</v>
      </c>
      <c r="N11" s="274">
        <v>561337086.5</v>
      </c>
      <c r="O11" s="275">
        <v>23419386</v>
      </c>
      <c r="P11" s="274">
        <v>0</v>
      </c>
      <c r="Q11" s="275">
        <v>0</v>
      </c>
      <c r="R11" s="274">
        <v>0</v>
      </c>
      <c r="S11" s="275">
        <v>0</v>
      </c>
      <c r="T11" s="274">
        <v>0</v>
      </c>
      <c r="U11" s="275">
        <v>0</v>
      </c>
      <c r="V11" s="274">
        <v>0</v>
      </c>
      <c r="W11" s="291">
        <v>0</v>
      </c>
      <c r="X11" s="274">
        <v>0</v>
      </c>
      <c r="Y11" s="291">
        <v>0</v>
      </c>
      <c r="Z11" s="274">
        <v>0</v>
      </c>
      <c r="AA11" s="291">
        <v>0</v>
      </c>
      <c r="AB11" s="274">
        <v>0</v>
      </c>
      <c r="AC11" s="291">
        <v>0</v>
      </c>
      <c r="AD11" s="274">
        <v>0</v>
      </c>
      <c r="AE11" s="291">
        <v>0</v>
      </c>
    </row>
    <row r="12" spans="1:16383">
      <c r="A12" s="273" t="s">
        <v>3</v>
      </c>
      <c r="B12" s="274">
        <v>0</v>
      </c>
      <c r="C12" s="275">
        <v>0</v>
      </c>
      <c r="D12" s="274">
        <v>0</v>
      </c>
      <c r="E12" s="275">
        <v>13255109</v>
      </c>
      <c r="F12" s="274">
        <v>5354100</v>
      </c>
      <c r="G12" s="275">
        <v>0</v>
      </c>
      <c r="H12" s="274">
        <v>0</v>
      </c>
      <c r="I12" s="275">
        <v>0</v>
      </c>
      <c r="J12" s="274">
        <v>0</v>
      </c>
      <c r="K12" s="275">
        <v>0</v>
      </c>
      <c r="L12" s="274">
        <v>0</v>
      </c>
      <c r="M12" s="275">
        <v>0</v>
      </c>
      <c r="N12" s="274">
        <v>378774774.5</v>
      </c>
      <c r="O12" s="275">
        <v>5523787</v>
      </c>
      <c r="P12" s="274">
        <v>0</v>
      </c>
      <c r="Q12" s="275">
        <v>0</v>
      </c>
      <c r="R12" s="274">
        <v>0</v>
      </c>
      <c r="S12" s="275">
        <v>0</v>
      </c>
      <c r="T12" s="274">
        <v>0</v>
      </c>
      <c r="U12" s="275">
        <v>0</v>
      </c>
      <c r="V12" s="274">
        <v>0</v>
      </c>
      <c r="W12" s="291">
        <v>0</v>
      </c>
      <c r="X12" s="274">
        <v>0</v>
      </c>
      <c r="Y12" s="291">
        <v>0</v>
      </c>
      <c r="Z12" s="274">
        <v>0</v>
      </c>
      <c r="AA12" s="291">
        <v>0</v>
      </c>
      <c r="AB12" s="274">
        <v>0</v>
      </c>
      <c r="AC12" s="291">
        <v>0</v>
      </c>
      <c r="AD12" s="274">
        <v>0</v>
      </c>
      <c r="AE12" s="291">
        <v>0</v>
      </c>
    </row>
    <row r="13" spans="1:16383">
      <c r="A13" s="273" t="s">
        <v>4</v>
      </c>
      <c r="B13" s="278">
        <v>0</v>
      </c>
      <c r="C13" s="276">
        <v>0</v>
      </c>
      <c r="D13" s="278">
        <v>0</v>
      </c>
      <c r="E13" s="276">
        <v>15658110</v>
      </c>
      <c r="F13" s="278">
        <v>8103998</v>
      </c>
      <c r="G13" s="276">
        <v>18284681</v>
      </c>
      <c r="H13" s="278">
        <v>22418102</v>
      </c>
      <c r="I13" s="276">
        <v>6035633</v>
      </c>
      <c r="J13" s="278">
        <v>32974536</v>
      </c>
      <c r="K13" s="276">
        <v>32440727</v>
      </c>
      <c r="L13" s="278">
        <v>0</v>
      </c>
      <c r="M13" s="276">
        <v>45415175</v>
      </c>
      <c r="N13" s="278">
        <v>212246205</v>
      </c>
      <c r="O13" s="276">
        <v>9013490</v>
      </c>
      <c r="P13" s="278">
        <v>0</v>
      </c>
      <c r="Q13" s="276">
        <v>0</v>
      </c>
      <c r="R13" s="278">
        <v>0</v>
      </c>
      <c r="S13" s="276">
        <v>0</v>
      </c>
      <c r="T13" s="278">
        <v>0</v>
      </c>
      <c r="U13" s="276">
        <v>0</v>
      </c>
      <c r="V13" s="278">
        <v>0</v>
      </c>
      <c r="W13" s="307">
        <v>0</v>
      </c>
      <c r="X13" s="278">
        <v>0</v>
      </c>
      <c r="Y13" s="307">
        <v>0</v>
      </c>
      <c r="Z13" s="278">
        <v>0</v>
      </c>
      <c r="AA13" s="307">
        <v>0</v>
      </c>
      <c r="AB13" s="278">
        <v>0</v>
      </c>
      <c r="AC13" s="307">
        <v>0</v>
      </c>
      <c r="AD13" s="278">
        <v>0</v>
      </c>
      <c r="AE13" s="307">
        <v>0</v>
      </c>
    </row>
    <row r="14" spans="1:16383">
      <c r="A14" s="273" t="s">
        <v>5</v>
      </c>
      <c r="B14" s="278">
        <v>0</v>
      </c>
      <c r="C14" s="276">
        <v>0</v>
      </c>
      <c r="D14" s="278">
        <v>0</v>
      </c>
      <c r="E14" s="276">
        <v>0</v>
      </c>
      <c r="F14" s="278">
        <v>0</v>
      </c>
      <c r="G14" s="276">
        <v>0</v>
      </c>
      <c r="H14" s="278">
        <v>0</v>
      </c>
      <c r="I14" s="276">
        <v>0</v>
      </c>
      <c r="J14" s="278">
        <v>0</v>
      </c>
      <c r="K14" s="276">
        <v>0</v>
      </c>
      <c r="L14" s="278">
        <v>0</v>
      </c>
      <c r="M14" s="276">
        <v>87574498</v>
      </c>
      <c r="N14" s="278">
        <v>9526584</v>
      </c>
      <c r="O14" s="276">
        <v>0</v>
      </c>
      <c r="P14" s="278">
        <v>0</v>
      </c>
      <c r="Q14" s="276">
        <v>0</v>
      </c>
      <c r="R14" s="278">
        <v>0</v>
      </c>
      <c r="S14" s="276">
        <v>0</v>
      </c>
      <c r="T14" s="278">
        <v>0</v>
      </c>
      <c r="U14" s="276">
        <v>0</v>
      </c>
      <c r="V14" s="278">
        <v>0</v>
      </c>
      <c r="W14" s="307">
        <v>0</v>
      </c>
      <c r="X14" s="278">
        <v>0</v>
      </c>
      <c r="Y14" s="307">
        <v>0</v>
      </c>
      <c r="Z14" s="278">
        <v>0</v>
      </c>
      <c r="AA14" s="307">
        <v>0</v>
      </c>
      <c r="AB14" s="278">
        <v>0</v>
      </c>
      <c r="AC14" s="307">
        <v>0</v>
      </c>
      <c r="AD14" s="278">
        <v>0</v>
      </c>
      <c r="AE14" s="307">
        <v>0</v>
      </c>
    </row>
    <row r="15" spans="1:16383">
      <c r="A15" s="273" t="s">
        <v>6</v>
      </c>
      <c r="B15" s="278">
        <v>0</v>
      </c>
      <c r="C15" s="276">
        <v>0</v>
      </c>
      <c r="D15" s="278">
        <v>0</v>
      </c>
      <c r="E15" s="276">
        <v>0</v>
      </c>
      <c r="F15" s="278">
        <v>0</v>
      </c>
      <c r="G15" s="276">
        <v>0</v>
      </c>
      <c r="H15" s="278">
        <v>0</v>
      </c>
      <c r="I15" s="276">
        <v>0</v>
      </c>
      <c r="J15" s="278">
        <v>0</v>
      </c>
      <c r="K15" s="276">
        <v>0</v>
      </c>
      <c r="L15" s="278">
        <v>0</v>
      </c>
      <c r="M15" s="276">
        <v>0</v>
      </c>
      <c r="N15" s="278">
        <v>0</v>
      </c>
      <c r="O15" s="276">
        <v>0</v>
      </c>
      <c r="P15" s="278">
        <v>0</v>
      </c>
      <c r="Q15" s="276">
        <v>0</v>
      </c>
      <c r="R15" s="278">
        <v>0</v>
      </c>
      <c r="S15" s="276">
        <v>0</v>
      </c>
      <c r="T15" s="278">
        <v>0</v>
      </c>
      <c r="U15" s="276">
        <v>0</v>
      </c>
      <c r="V15" s="278">
        <v>0</v>
      </c>
      <c r="W15" s="307">
        <v>0</v>
      </c>
      <c r="X15" s="278">
        <v>0</v>
      </c>
      <c r="Y15" s="307">
        <v>0</v>
      </c>
      <c r="Z15" s="278">
        <v>0</v>
      </c>
      <c r="AA15" s="307">
        <v>0</v>
      </c>
      <c r="AB15" s="278">
        <v>0</v>
      </c>
      <c r="AC15" s="307">
        <v>0</v>
      </c>
      <c r="AD15" s="278">
        <v>0</v>
      </c>
      <c r="AE15" s="307">
        <v>0</v>
      </c>
    </row>
    <row r="16" spans="1:16383">
      <c r="A16" s="273" t="s">
        <v>246</v>
      </c>
      <c r="B16" s="278">
        <v>0</v>
      </c>
      <c r="C16" s="276">
        <v>0</v>
      </c>
      <c r="D16" s="278">
        <v>21346565</v>
      </c>
      <c r="E16" s="276">
        <v>0</v>
      </c>
      <c r="F16" s="278">
        <v>0</v>
      </c>
      <c r="G16" s="276">
        <v>0</v>
      </c>
      <c r="H16" s="278">
        <v>6348617</v>
      </c>
      <c r="I16" s="276">
        <v>0</v>
      </c>
      <c r="J16" s="278">
        <v>0</v>
      </c>
      <c r="K16" s="276">
        <v>0</v>
      </c>
      <c r="L16" s="278">
        <v>0</v>
      </c>
      <c r="M16" s="276">
        <v>0</v>
      </c>
      <c r="N16" s="278">
        <v>0</v>
      </c>
      <c r="O16" s="276">
        <v>0</v>
      </c>
      <c r="P16" s="278">
        <v>0</v>
      </c>
      <c r="Q16" s="276">
        <v>0</v>
      </c>
      <c r="R16" s="278">
        <v>0</v>
      </c>
      <c r="S16" s="276">
        <v>0</v>
      </c>
      <c r="T16" s="278">
        <v>0</v>
      </c>
      <c r="U16" s="276">
        <v>0</v>
      </c>
      <c r="V16" s="278">
        <v>0</v>
      </c>
      <c r="W16" s="307">
        <v>0</v>
      </c>
      <c r="X16" s="278">
        <v>0</v>
      </c>
      <c r="Y16" s="307">
        <v>0</v>
      </c>
      <c r="Z16" s="278">
        <v>0</v>
      </c>
      <c r="AA16" s="307">
        <v>0</v>
      </c>
      <c r="AB16" s="278">
        <v>0</v>
      </c>
      <c r="AC16" s="307">
        <v>0</v>
      </c>
      <c r="AD16" s="278">
        <v>0</v>
      </c>
      <c r="AE16" s="307">
        <v>0</v>
      </c>
    </row>
    <row r="17" spans="1:31">
      <c r="A17" s="273" t="s">
        <v>7</v>
      </c>
      <c r="B17" s="278">
        <v>502255</v>
      </c>
      <c r="C17" s="276">
        <v>0</v>
      </c>
      <c r="D17" s="278">
        <v>0</v>
      </c>
      <c r="E17" s="276">
        <v>0</v>
      </c>
      <c r="F17" s="278">
        <v>0</v>
      </c>
      <c r="G17" s="276">
        <v>0</v>
      </c>
      <c r="H17" s="278">
        <v>0</v>
      </c>
      <c r="I17" s="276">
        <v>0</v>
      </c>
      <c r="J17" s="278">
        <v>0</v>
      </c>
      <c r="K17" s="276">
        <v>0</v>
      </c>
      <c r="L17" s="278">
        <v>0</v>
      </c>
      <c r="M17" s="276">
        <v>0</v>
      </c>
      <c r="N17" s="278">
        <v>0</v>
      </c>
      <c r="O17" s="276">
        <v>0</v>
      </c>
      <c r="P17" s="278">
        <v>0</v>
      </c>
      <c r="Q17" s="276">
        <v>0</v>
      </c>
      <c r="R17" s="278">
        <v>0</v>
      </c>
      <c r="S17" s="276">
        <v>0</v>
      </c>
      <c r="T17" s="278">
        <v>0</v>
      </c>
      <c r="U17" s="276">
        <v>0</v>
      </c>
      <c r="V17" s="278">
        <v>0</v>
      </c>
      <c r="W17" s="307">
        <v>0</v>
      </c>
      <c r="X17" s="278">
        <v>0</v>
      </c>
      <c r="Y17" s="307">
        <v>0</v>
      </c>
      <c r="Z17" s="278">
        <v>0</v>
      </c>
      <c r="AA17" s="307">
        <v>0</v>
      </c>
      <c r="AB17" s="278">
        <v>0</v>
      </c>
      <c r="AC17" s="307">
        <v>0</v>
      </c>
      <c r="AD17" s="278">
        <v>0</v>
      </c>
      <c r="AE17" s="307">
        <v>0</v>
      </c>
    </row>
    <row r="18" spans="1:31">
      <c r="A18" s="273" t="s">
        <v>8</v>
      </c>
      <c r="B18" s="278">
        <v>0</v>
      </c>
      <c r="C18" s="276">
        <v>0</v>
      </c>
      <c r="D18" s="278">
        <v>0</v>
      </c>
      <c r="E18" s="276">
        <v>17799191</v>
      </c>
      <c r="F18" s="278">
        <v>2068551</v>
      </c>
      <c r="G18" s="276">
        <v>0</v>
      </c>
      <c r="H18" s="278">
        <v>0</v>
      </c>
      <c r="I18" s="276">
        <v>0</v>
      </c>
      <c r="J18" s="278">
        <v>0</v>
      </c>
      <c r="K18" s="276">
        <v>0</v>
      </c>
      <c r="L18" s="278">
        <v>0</v>
      </c>
      <c r="M18" s="276">
        <v>0</v>
      </c>
      <c r="N18" s="278">
        <v>0</v>
      </c>
      <c r="O18" s="276">
        <v>0</v>
      </c>
      <c r="P18" s="278">
        <v>0</v>
      </c>
      <c r="Q18" s="276">
        <v>0</v>
      </c>
      <c r="R18" s="278">
        <v>0</v>
      </c>
      <c r="S18" s="276">
        <v>0</v>
      </c>
      <c r="T18" s="278">
        <v>0</v>
      </c>
      <c r="U18" s="276">
        <v>0</v>
      </c>
      <c r="V18" s="278">
        <v>0</v>
      </c>
      <c r="W18" s="307">
        <v>0</v>
      </c>
      <c r="X18" s="278">
        <v>0</v>
      </c>
      <c r="Y18" s="307">
        <v>0</v>
      </c>
      <c r="Z18" s="278">
        <v>0</v>
      </c>
      <c r="AA18" s="307">
        <v>0</v>
      </c>
      <c r="AB18" s="278">
        <v>0</v>
      </c>
      <c r="AC18" s="307">
        <v>0</v>
      </c>
      <c r="AD18" s="278">
        <v>0</v>
      </c>
      <c r="AE18" s="307">
        <v>0</v>
      </c>
    </row>
    <row r="19" spans="1:31" ht="13.5" thickBot="1">
      <c r="A19" s="308" t="s">
        <v>247</v>
      </c>
      <c r="B19" s="309">
        <v>0</v>
      </c>
      <c r="C19" s="310">
        <v>0</v>
      </c>
      <c r="D19" s="309">
        <v>0</v>
      </c>
      <c r="E19" s="310">
        <v>31981410</v>
      </c>
      <c r="F19" s="309">
        <v>24544514</v>
      </c>
      <c r="G19" s="310">
        <v>33496361</v>
      </c>
      <c r="H19" s="309">
        <v>38615701</v>
      </c>
      <c r="I19" s="310">
        <v>30218460</v>
      </c>
      <c r="J19" s="309">
        <v>58483746</v>
      </c>
      <c r="K19" s="310">
        <v>0</v>
      </c>
      <c r="L19" s="311">
        <v>0</v>
      </c>
      <c r="M19" s="312">
        <v>0</v>
      </c>
      <c r="N19" s="311">
        <v>0</v>
      </c>
      <c r="O19" s="312">
        <v>0</v>
      </c>
      <c r="P19" s="311">
        <v>0</v>
      </c>
      <c r="Q19" s="312">
        <v>0</v>
      </c>
      <c r="R19" s="311">
        <v>0</v>
      </c>
      <c r="S19" s="312">
        <v>0</v>
      </c>
      <c r="T19" s="311">
        <v>0</v>
      </c>
      <c r="U19" s="312">
        <v>0</v>
      </c>
      <c r="V19" s="311">
        <v>0</v>
      </c>
      <c r="W19" s="313">
        <v>0</v>
      </c>
      <c r="X19" s="311">
        <v>0</v>
      </c>
      <c r="Y19" s="313">
        <v>0</v>
      </c>
      <c r="Z19" s="311">
        <v>0</v>
      </c>
      <c r="AA19" s="313">
        <v>0</v>
      </c>
      <c r="AB19" s="311">
        <v>0</v>
      </c>
      <c r="AC19" s="313">
        <v>0</v>
      </c>
      <c r="AD19" s="311">
        <v>0</v>
      </c>
      <c r="AE19" s="313">
        <v>0</v>
      </c>
    </row>
    <row r="20" spans="1:31" ht="13.5" thickTop="1">
      <c r="A20" s="314" t="s">
        <v>426</v>
      </c>
      <c r="B20" s="314"/>
      <c r="C20" s="314"/>
      <c r="D20" s="314"/>
      <c r="E20" s="314"/>
      <c r="F20" s="314"/>
      <c r="G20" s="314"/>
      <c r="H20" s="314"/>
      <c r="I20" s="314"/>
      <c r="J20" s="314"/>
      <c r="K20" s="314"/>
      <c r="L20" s="243"/>
      <c r="M20" s="125"/>
      <c r="N20" s="125"/>
      <c r="O20" s="125"/>
      <c r="P20" s="125"/>
      <c r="Q20" s="125"/>
      <c r="R20" s="125"/>
      <c r="S20" s="125"/>
      <c r="T20" s="125"/>
      <c r="U20" s="125"/>
      <c r="V20" s="125"/>
      <c r="W20" s="125"/>
      <c r="X20" s="125"/>
      <c r="Y20" s="125"/>
      <c r="Z20" s="124"/>
      <c r="AA20" s="125"/>
      <c r="AB20" s="124"/>
      <c r="AC20" s="124"/>
      <c r="AD20" s="124"/>
      <c r="AE20" s="124"/>
    </row>
  </sheetData>
  <mergeCells count="5">
    <mergeCell ref="B5:AD6"/>
    <mergeCell ref="A1:AE1"/>
    <mergeCell ref="A2:AE2"/>
    <mergeCell ref="A3:AE3"/>
    <mergeCell ref="A4:AE4"/>
  </mergeCells>
  <hyperlinks>
    <hyperlink ref="A5" location="Índice!A1" display="Índice" xr:uid="{00000000-0004-0000-09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colBreaks count="1" manualBreakCount="1">
    <brk id="12"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J64"/>
  <sheetViews>
    <sheetView zoomScaleNormal="100" zoomScaleSheetLayoutView="100" workbookViewId="0">
      <pane xSplit="1" ySplit="7" topLeftCell="G43" activePane="bottomRight" state="frozen"/>
      <selection activeCell="J18" sqref="J18"/>
      <selection pane="topRight" activeCell="J18" sqref="J18"/>
      <selection pane="bottomLeft" activeCell="J18" sqref="J18"/>
      <selection pane="bottomRight" activeCell="J18" sqref="J18"/>
    </sheetView>
  </sheetViews>
  <sheetFormatPr defaultColWidth="0" defaultRowHeight="12.75" zeroHeight="1"/>
  <cols>
    <col min="1" max="1" width="23.85546875" customWidth="1"/>
    <col min="2" max="28" width="6.28515625" customWidth="1"/>
    <col min="29" max="36" width="6.140625" customWidth="1"/>
    <col min="37" max="16384" width="9.140625" hidden="1"/>
  </cols>
  <sheetData>
    <row r="1" spans="1:36" s="92" customFormat="1" ht="18">
      <c r="A1" s="669" t="s">
        <v>159</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c r="AF1" s="669"/>
      <c r="AG1" s="669"/>
      <c r="AH1" s="669"/>
      <c r="AI1" s="669"/>
      <c r="AJ1" s="669"/>
    </row>
    <row r="2" spans="1:36" s="29" customFormat="1" ht="15" customHeight="1">
      <c r="A2" s="663"/>
      <c r="B2" s="663"/>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c r="AF2" s="663"/>
      <c r="AG2" s="663"/>
      <c r="AH2" s="663"/>
      <c r="AI2" s="663"/>
      <c r="AJ2" s="663"/>
    </row>
    <row r="3" spans="1:36" s="88" customFormat="1" ht="15">
      <c r="A3" s="663" t="s">
        <v>347</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row>
    <row r="4" spans="1:36" s="88" customFormat="1" ht="15">
      <c r="A4" s="663" t="s">
        <v>424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c r="AH4" s="663"/>
      <c r="AI4" s="663"/>
      <c r="AJ4" s="663"/>
    </row>
    <row r="5" spans="1:36" s="232" customFormat="1" ht="16.5" customHeight="1">
      <c r="A5" s="189" t="s">
        <v>202</v>
      </c>
      <c r="B5" s="665" t="s">
        <v>315</v>
      </c>
      <c r="C5" s="665"/>
      <c r="D5" s="665"/>
      <c r="E5" s="665"/>
      <c r="F5" s="665"/>
      <c r="G5" s="665"/>
      <c r="H5" s="665"/>
      <c r="I5" s="665"/>
      <c r="J5" s="665"/>
      <c r="K5" s="665"/>
      <c r="L5" s="665"/>
      <c r="M5" s="665"/>
      <c r="N5" s="665"/>
      <c r="O5" s="665"/>
      <c r="P5" s="665"/>
      <c r="Q5" s="665"/>
      <c r="R5" s="665"/>
      <c r="S5" s="665"/>
      <c r="T5" s="665"/>
      <c r="U5" s="665"/>
      <c r="V5" s="665"/>
      <c r="W5" s="665"/>
      <c r="X5" s="665"/>
      <c r="Y5" s="665"/>
      <c r="Z5" s="665"/>
      <c r="AA5" s="665"/>
      <c r="AB5" s="665"/>
      <c r="AC5" s="665"/>
      <c r="AD5" s="665"/>
      <c r="AE5" s="665"/>
      <c r="AF5" s="665"/>
      <c r="AG5" s="665"/>
      <c r="AH5" s="665"/>
      <c r="AI5" s="665"/>
      <c r="AJ5" s="233"/>
    </row>
    <row r="6" spans="1:36" s="232" customFormat="1" ht="16.5" customHeight="1" thickBot="1">
      <c r="A6" s="190"/>
      <c r="B6" s="665"/>
      <c r="C6" s="665"/>
      <c r="D6" s="665"/>
      <c r="E6" s="665"/>
      <c r="F6" s="665"/>
      <c r="G6" s="665"/>
      <c r="H6" s="665"/>
      <c r="I6" s="665"/>
      <c r="J6" s="665"/>
      <c r="K6" s="665"/>
      <c r="L6" s="665"/>
      <c r="M6" s="665"/>
      <c r="N6" s="665"/>
      <c r="O6" s="665"/>
      <c r="P6" s="665"/>
      <c r="Q6" s="665"/>
      <c r="R6" s="665"/>
      <c r="S6" s="665"/>
      <c r="T6" s="665"/>
      <c r="U6" s="665"/>
      <c r="V6" s="665"/>
      <c r="W6" s="665"/>
      <c r="X6" s="665"/>
      <c r="Y6" s="665"/>
      <c r="Z6" s="665"/>
      <c r="AA6" s="665"/>
      <c r="AB6" s="665"/>
      <c r="AC6" s="665"/>
      <c r="AD6" s="665"/>
      <c r="AE6" s="665"/>
      <c r="AF6" s="665"/>
      <c r="AG6" s="665"/>
      <c r="AH6" s="665"/>
      <c r="AI6" s="665"/>
      <c r="AJ6" s="233"/>
    </row>
    <row r="7" spans="1:36" ht="13.5" customHeight="1" thickTop="1">
      <c r="A7" s="536" t="s">
        <v>22</v>
      </c>
      <c r="B7" s="104">
        <v>1991</v>
      </c>
      <c r="C7" s="105">
        <v>1992</v>
      </c>
      <c r="D7" s="104">
        <v>1993</v>
      </c>
      <c r="E7" s="105">
        <v>1994</v>
      </c>
      <c r="F7" s="104">
        <v>1995</v>
      </c>
      <c r="G7" s="105">
        <v>1996</v>
      </c>
      <c r="H7" s="104">
        <v>1997</v>
      </c>
      <c r="I7" s="105">
        <v>1998</v>
      </c>
      <c r="J7" s="104">
        <v>1999</v>
      </c>
      <c r="K7" s="105">
        <v>2000</v>
      </c>
      <c r="L7" s="104">
        <v>2001</v>
      </c>
      <c r="M7" s="105">
        <v>2002</v>
      </c>
      <c r="N7" s="104">
        <v>2003</v>
      </c>
      <c r="O7" s="105">
        <v>2004</v>
      </c>
      <c r="P7" s="104">
        <v>2005</v>
      </c>
      <c r="Q7" s="105">
        <v>2006</v>
      </c>
      <c r="R7" s="104">
        <v>2007</v>
      </c>
      <c r="S7" s="105">
        <v>2008</v>
      </c>
      <c r="T7" s="104">
        <v>2009</v>
      </c>
      <c r="U7" s="105">
        <v>2010</v>
      </c>
      <c r="V7" s="104">
        <v>2011</v>
      </c>
      <c r="W7" s="105">
        <v>2012</v>
      </c>
      <c r="X7" s="104">
        <v>2013</v>
      </c>
      <c r="Y7" s="105">
        <v>2014</v>
      </c>
      <c r="Z7" s="592">
        <v>2015</v>
      </c>
      <c r="AA7" s="105">
        <v>2016</v>
      </c>
      <c r="AB7" s="592">
        <v>2017</v>
      </c>
      <c r="AC7" s="105">
        <v>2018</v>
      </c>
      <c r="AD7" s="592">
        <v>2019</v>
      </c>
      <c r="AE7" s="105">
        <v>2020</v>
      </c>
      <c r="AF7" s="592">
        <v>2021</v>
      </c>
      <c r="AG7" s="105">
        <v>2022</v>
      </c>
      <c r="AH7" s="592">
        <v>2023</v>
      </c>
      <c r="AI7" s="105">
        <v>2024</v>
      </c>
      <c r="AJ7" s="592">
        <v>2025</v>
      </c>
    </row>
    <row r="8" spans="1:36" ht="12.75" customHeight="1">
      <c r="A8" s="208" t="s">
        <v>0</v>
      </c>
      <c r="B8" s="250">
        <v>608</v>
      </c>
      <c r="C8" s="251">
        <v>526</v>
      </c>
      <c r="D8" s="250">
        <v>544</v>
      </c>
      <c r="E8" s="251">
        <v>388</v>
      </c>
      <c r="F8" s="250">
        <v>318</v>
      </c>
      <c r="G8" s="251">
        <v>508</v>
      </c>
      <c r="H8" s="250">
        <v>1270</v>
      </c>
      <c r="I8" s="251">
        <v>1482</v>
      </c>
      <c r="J8" s="250">
        <v>4205</v>
      </c>
      <c r="K8" s="251">
        <v>1202</v>
      </c>
      <c r="L8" s="250">
        <v>2383</v>
      </c>
      <c r="M8" s="251">
        <v>2015</v>
      </c>
      <c r="N8" s="250">
        <v>350</v>
      </c>
      <c r="O8" s="251">
        <v>2963</v>
      </c>
      <c r="P8" s="250">
        <v>856</v>
      </c>
      <c r="Q8" s="251">
        <v>874</v>
      </c>
      <c r="R8" s="250">
        <v>494</v>
      </c>
      <c r="S8" s="251">
        <v>888</v>
      </c>
      <c r="T8" s="250">
        <v>94</v>
      </c>
      <c r="U8" s="251">
        <v>168</v>
      </c>
      <c r="V8" s="250">
        <v>1508</v>
      </c>
      <c r="W8" s="251">
        <v>2372</v>
      </c>
      <c r="X8" s="250">
        <v>1160</v>
      </c>
      <c r="Y8" s="251">
        <f>1100+348</f>
        <v>1448</v>
      </c>
      <c r="Z8" s="174">
        <v>1168</v>
      </c>
      <c r="AA8" s="251">
        <v>1120</v>
      </c>
      <c r="AB8" s="174">
        <v>2864</v>
      </c>
      <c r="AC8" s="251">
        <v>925</v>
      </c>
      <c r="AD8" s="593">
        <v>957</v>
      </c>
      <c r="AE8" s="594">
        <v>246</v>
      </c>
      <c r="AF8" s="593">
        <v>130</v>
      </c>
      <c r="AG8" s="251">
        <v>1346</v>
      </c>
      <c r="AH8" s="174">
        <v>4842</v>
      </c>
      <c r="AI8" s="251">
        <v>1858</v>
      </c>
      <c r="AJ8" s="174">
        <v>316</v>
      </c>
    </row>
    <row r="9" spans="1:36" ht="12.75" customHeight="1">
      <c r="A9" s="202" t="s">
        <v>248</v>
      </c>
      <c r="B9" s="132"/>
      <c r="C9" s="132"/>
      <c r="D9" s="132"/>
      <c r="E9" s="132"/>
      <c r="F9" s="132"/>
      <c r="G9" s="132"/>
      <c r="H9" s="132"/>
      <c r="I9" s="132"/>
      <c r="J9" s="132"/>
      <c r="K9" s="132"/>
      <c r="L9" s="132"/>
      <c r="M9" s="132"/>
      <c r="N9" s="132"/>
      <c r="O9" s="132"/>
      <c r="P9" s="132"/>
      <c r="Q9" s="132"/>
      <c r="R9" s="132"/>
      <c r="S9" s="132"/>
      <c r="T9" s="132"/>
      <c r="U9" s="132"/>
      <c r="V9" s="132"/>
      <c r="W9" s="132"/>
      <c r="X9" s="132"/>
      <c r="Y9" s="132"/>
      <c r="Z9" s="595"/>
      <c r="AA9" s="132"/>
      <c r="AB9" s="595"/>
      <c r="AC9" s="132"/>
      <c r="AD9" s="595"/>
      <c r="AE9" s="132"/>
      <c r="AF9" s="595"/>
      <c r="AG9" s="132"/>
      <c r="AH9" s="595"/>
      <c r="AI9" s="132"/>
      <c r="AJ9" s="595"/>
    </row>
    <row r="10" spans="1:36" ht="12.75" customHeight="1">
      <c r="A10" s="164" t="s">
        <v>252</v>
      </c>
      <c r="B10" s="268">
        <v>36</v>
      </c>
      <c r="C10" s="348">
        <v>58</v>
      </c>
      <c r="D10" s="268">
        <v>12</v>
      </c>
      <c r="E10" s="348">
        <v>48</v>
      </c>
      <c r="F10" s="268">
        <v>28</v>
      </c>
      <c r="G10" s="348">
        <v>28</v>
      </c>
      <c r="H10" s="268">
        <v>328</v>
      </c>
      <c r="I10" s="348">
        <v>585</v>
      </c>
      <c r="J10" s="268">
        <v>455</v>
      </c>
      <c r="K10" s="348">
        <v>102</v>
      </c>
      <c r="L10" s="268">
        <v>356</v>
      </c>
      <c r="M10" s="348">
        <v>987</v>
      </c>
      <c r="N10" s="268">
        <v>222</v>
      </c>
      <c r="O10" s="348">
        <v>718</v>
      </c>
      <c r="P10" s="268">
        <v>632</v>
      </c>
      <c r="Q10" s="348">
        <v>858</v>
      </c>
      <c r="R10" s="268">
        <v>494</v>
      </c>
      <c r="S10" s="348">
        <v>888</v>
      </c>
      <c r="T10" s="268">
        <v>94</v>
      </c>
      <c r="U10" s="348">
        <v>168</v>
      </c>
      <c r="V10" s="268">
        <v>1508</v>
      </c>
      <c r="W10" s="348">
        <v>2372</v>
      </c>
      <c r="X10" s="268">
        <v>1160</v>
      </c>
      <c r="Y10" s="348">
        <f>+Y8</f>
        <v>1448</v>
      </c>
      <c r="Z10" s="268">
        <v>1168</v>
      </c>
      <c r="AA10" s="348">
        <f>+AA8</f>
        <v>1120</v>
      </c>
      <c r="AB10" s="268">
        <v>2864</v>
      </c>
      <c r="AC10" s="348">
        <v>925</v>
      </c>
      <c r="AD10" s="268">
        <v>957</v>
      </c>
      <c r="AE10" s="361">
        <v>246</v>
      </c>
      <c r="AF10" s="268">
        <v>130</v>
      </c>
      <c r="AG10" s="361">
        <v>1346</v>
      </c>
      <c r="AH10" s="405">
        <v>4842</v>
      </c>
      <c r="AI10" s="361">
        <v>1858</v>
      </c>
      <c r="AJ10" s="405">
        <v>316</v>
      </c>
    </row>
    <row r="11" spans="1:36" ht="12.75" customHeight="1">
      <c r="A11" s="164" t="s">
        <v>253</v>
      </c>
      <c r="B11" s="268">
        <v>572</v>
      </c>
      <c r="C11" s="348">
        <v>468</v>
      </c>
      <c r="D11" s="268">
        <v>532</v>
      </c>
      <c r="E11" s="348">
        <v>340</v>
      </c>
      <c r="F11" s="268">
        <v>290</v>
      </c>
      <c r="G11" s="348">
        <v>480</v>
      </c>
      <c r="H11" s="268">
        <v>902</v>
      </c>
      <c r="I11" s="348">
        <v>697</v>
      </c>
      <c r="J11" s="268">
        <v>800</v>
      </c>
      <c r="K11" s="348">
        <v>644</v>
      </c>
      <c r="L11" s="268">
        <v>698</v>
      </c>
      <c r="M11" s="348">
        <v>964</v>
      </c>
      <c r="N11" s="268">
        <v>128</v>
      </c>
      <c r="O11" s="348">
        <v>303</v>
      </c>
      <c r="P11" s="268">
        <v>144</v>
      </c>
      <c r="Q11" s="348">
        <v>16</v>
      </c>
      <c r="R11" s="268">
        <v>0</v>
      </c>
      <c r="S11" s="348">
        <v>0</v>
      </c>
      <c r="T11" s="268">
        <v>0</v>
      </c>
      <c r="U11" s="348">
        <v>0</v>
      </c>
      <c r="V11" s="268">
        <v>0</v>
      </c>
      <c r="W11" s="348">
        <v>0</v>
      </c>
      <c r="X11" s="268">
        <v>0</v>
      </c>
      <c r="Y11" s="596">
        <v>0</v>
      </c>
      <c r="Z11" s="268">
        <v>0</v>
      </c>
      <c r="AA11" s="348">
        <v>0</v>
      </c>
      <c r="AB11" s="268">
        <v>0</v>
      </c>
      <c r="AC11" s="348">
        <v>0</v>
      </c>
      <c r="AD11" s="268">
        <v>0</v>
      </c>
      <c r="AE11" s="361">
        <v>0</v>
      </c>
      <c r="AF11" s="268">
        <v>0</v>
      </c>
      <c r="AG11" s="361">
        <v>0</v>
      </c>
      <c r="AH11" s="268">
        <v>0</v>
      </c>
      <c r="AI11" s="361">
        <v>0</v>
      </c>
      <c r="AJ11" s="268">
        <v>0</v>
      </c>
    </row>
    <row r="12" spans="1:36" ht="12.75" customHeight="1">
      <c r="A12" s="164" t="s">
        <v>254</v>
      </c>
      <c r="B12" s="268">
        <v>0</v>
      </c>
      <c r="C12" s="348">
        <v>0</v>
      </c>
      <c r="D12" s="268">
        <v>0</v>
      </c>
      <c r="E12" s="348">
        <v>0</v>
      </c>
      <c r="F12" s="268">
        <v>0</v>
      </c>
      <c r="G12" s="348">
        <v>0</v>
      </c>
      <c r="H12" s="268">
        <v>0</v>
      </c>
      <c r="I12" s="348">
        <v>0</v>
      </c>
      <c r="J12" s="268">
        <v>0</v>
      </c>
      <c r="K12" s="348">
        <v>56</v>
      </c>
      <c r="L12" s="268">
        <v>0</v>
      </c>
      <c r="M12" s="348">
        <v>0</v>
      </c>
      <c r="N12" s="268">
        <v>0</v>
      </c>
      <c r="O12" s="348">
        <v>0</v>
      </c>
      <c r="P12" s="268">
        <v>0</v>
      </c>
      <c r="Q12" s="348">
        <v>0</v>
      </c>
      <c r="R12" s="268">
        <v>0</v>
      </c>
      <c r="S12" s="348">
        <v>0</v>
      </c>
      <c r="T12" s="268">
        <v>0</v>
      </c>
      <c r="U12" s="348">
        <v>0</v>
      </c>
      <c r="V12" s="268">
        <v>0</v>
      </c>
      <c r="W12" s="348">
        <v>0</v>
      </c>
      <c r="X12" s="268">
        <v>0</v>
      </c>
      <c r="Y12" s="596">
        <v>0</v>
      </c>
      <c r="Z12" s="268">
        <v>0</v>
      </c>
      <c r="AA12" s="348">
        <v>0</v>
      </c>
      <c r="AB12" s="268">
        <v>0</v>
      </c>
      <c r="AC12" s="348">
        <v>0</v>
      </c>
      <c r="AD12" s="268">
        <v>0</v>
      </c>
      <c r="AE12" s="361">
        <v>0</v>
      </c>
      <c r="AF12" s="268">
        <v>0</v>
      </c>
      <c r="AG12" s="361">
        <v>0</v>
      </c>
      <c r="AH12" s="268">
        <v>0</v>
      </c>
      <c r="AI12" s="361">
        <v>0</v>
      </c>
      <c r="AJ12" s="268">
        <v>0</v>
      </c>
    </row>
    <row r="13" spans="1:36" ht="12.75" customHeight="1">
      <c r="A13" s="164" t="s">
        <v>421</v>
      </c>
      <c r="B13" s="268">
        <v>0</v>
      </c>
      <c r="C13" s="348">
        <v>0</v>
      </c>
      <c r="D13" s="268">
        <v>0</v>
      </c>
      <c r="E13" s="348">
        <v>0</v>
      </c>
      <c r="F13" s="268">
        <v>0</v>
      </c>
      <c r="G13" s="348">
        <v>0</v>
      </c>
      <c r="H13" s="268">
        <v>40</v>
      </c>
      <c r="I13" s="348">
        <v>200</v>
      </c>
      <c r="J13" s="268">
        <v>2950</v>
      </c>
      <c r="K13" s="348">
        <v>400</v>
      </c>
      <c r="L13" s="268">
        <v>1329</v>
      </c>
      <c r="M13" s="348">
        <v>64</v>
      </c>
      <c r="N13" s="268">
        <v>0</v>
      </c>
      <c r="O13" s="348">
        <v>1942</v>
      </c>
      <c r="P13" s="268">
        <v>80</v>
      </c>
      <c r="Q13" s="348">
        <v>0</v>
      </c>
      <c r="R13" s="268">
        <v>0</v>
      </c>
      <c r="S13" s="348">
        <v>0</v>
      </c>
      <c r="T13" s="268">
        <v>0</v>
      </c>
      <c r="U13" s="348">
        <v>0</v>
      </c>
      <c r="V13" s="268">
        <v>0</v>
      </c>
      <c r="W13" s="348">
        <v>0</v>
      </c>
      <c r="X13" s="268">
        <v>0</v>
      </c>
      <c r="Y13" s="596">
        <v>0</v>
      </c>
      <c r="Z13" s="268">
        <v>0</v>
      </c>
      <c r="AA13" s="348">
        <v>0</v>
      </c>
      <c r="AB13" s="268">
        <v>0</v>
      </c>
      <c r="AC13" s="348">
        <v>0</v>
      </c>
      <c r="AD13" s="268">
        <v>0</v>
      </c>
      <c r="AE13" s="361">
        <v>0</v>
      </c>
      <c r="AF13" s="268">
        <v>0</v>
      </c>
      <c r="AG13" s="361">
        <v>0</v>
      </c>
      <c r="AH13" s="268">
        <v>0</v>
      </c>
      <c r="AI13" s="361">
        <v>0</v>
      </c>
      <c r="AJ13" s="268">
        <v>0</v>
      </c>
    </row>
    <row r="14" spans="1:36">
      <c r="A14" s="151" t="s">
        <v>252</v>
      </c>
      <c r="B14" s="132"/>
      <c r="C14" s="132"/>
      <c r="D14" s="132"/>
      <c r="E14" s="132"/>
      <c r="F14" s="132"/>
      <c r="G14" s="132"/>
      <c r="H14" s="132"/>
      <c r="I14" s="132"/>
      <c r="J14" s="132"/>
      <c r="K14" s="132"/>
      <c r="L14" s="132"/>
      <c r="M14" s="132"/>
      <c r="N14" s="132"/>
      <c r="O14" s="132"/>
      <c r="P14" s="132"/>
      <c r="Q14" s="132"/>
      <c r="R14" s="132"/>
      <c r="S14" s="132"/>
      <c r="T14" s="132"/>
      <c r="U14" s="132"/>
      <c r="V14" s="132"/>
      <c r="W14" s="132"/>
      <c r="X14" s="132" t="s">
        <v>266</v>
      </c>
      <c r="Y14" s="132"/>
      <c r="Z14" s="595"/>
      <c r="AA14" s="132"/>
      <c r="AB14" s="595"/>
      <c r="AC14" s="132"/>
      <c r="AD14" s="595"/>
      <c r="AE14" s="132"/>
      <c r="AF14" s="595"/>
      <c r="AG14" s="132"/>
      <c r="AH14" s="595"/>
      <c r="AI14" s="132"/>
      <c r="AJ14" s="595"/>
    </row>
    <row r="15" spans="1:36" ht="12.75" customHeight="1">
      <c r="A15" s="434" t="s">
        <v>9</v>
      </c>
      <c r="B15" s="174">
        <v>36</v>
      </c>
      <c r="C15" s="552">
        <v>58</v>
      </c>
      <c r="D15" s="174">
        <v>12</v>
      </c>
      <c r="E15" s="552">
        <v>48</v>
      </c>
      <c r="F15" s="174">
        <v>28</v>
      </c>
      <c r="G15" s="552">
        <v>28</v>
      </c>
      <c r="H15" s="174">
        <v>328</v>
      </c>
      <c r="I15" s="552">
        <v>585</v>
      </c>
      <c r="J15" s="174">
        <v>455</v>
      </c>
      <c r="K15" s="552">
        <v>102</v>
      </c>
      <c r="L15" s="174">
        <v>356</v>
      </c>
      <c r="M15" s="552">
        <v>987</v>
      </c>
      <c r="N15" s="174">
        <v>222</v>
      </c>
      <c r="O15" s="552">
        <v>718</v>
      </c>
      <c r="P15" s="174">
        <v>632</v>
      </c>
      <c r="Q15" s="552">
        <v>858</v>
      </c>
      <c r="R15" s="174">
        <v>494</v>
      </c>
      <c r="S15" s="552">
        <v>888</v>
      </c>
      <c r="T15" s="174">
        <v>94</v>
      </c>
      <c r="U15" s="552">
        <v>168</v>
      </c>
      <c r="V15" s="174">
        <f>SUM(V16:V25)</f>
        <v>1508</v>
      </c>
      <c r="W15" s="552">
        <v>2372</v>
      </c>
      <c r="X15" s="174">
        <f>SUM(X16:X25)</f>
        <v>1160</v>
      </c>
      <c r="Y15" s="552">
        <f>SUM(Y16:Y25)</f>
        <v>1448</v>
      </c>
      <c r="Z15" s="174">
        <f>SUM(Z16:Z25)</f>
        <v>1168</v>
      </c>
      <c r="AA15" s="552">
        <f>SUM(AA16:AA25)</f>
        <v>1120</v>
      </c>
      <c r="AB15" s="174">
        <v>2864</v>
      </c>
      <c r="AC15" s="594">
        <v>925</v>
      </c>
      <c r="AD15" s="593">
        <v>957</v>
      </c>
      <c r="AE15" s="594">
        <v>246</v>
      </c>
      <c r="AF15" s="593">
        <v>130</v>
      </c>
      <c r="AG15" s="594">
        <v>1346</v>
      </c>
      <c r="AH15" s="174">
        <v>4842</v>
      </c>
      <c r="AI15" s="594">
        <v>1858</v>
      </c>
      <c r="AJ15" s="174">
        <v>316</v>
      </c>
    </row>
    <row r="16" spans="1:36" ht="12.75" customHeight="1">
      <c r="A16" s="142" t="s">
        <v>1</v>
      </c>
      <c r="B16" s="405">
        <v>0</v>
      </c>
      <c r="C16" s="404">
        <v>52</v>
      </c>
      <c r="D16" s="405">
        <v>0</v>
      </c>
      <c r="E16" s="404">
        <v>10</v>
      </c>
      <c r="F16" s="405">
        <v>4</v>
      </c>
      <c r="G16" s="404">
        <v>0</v>
      </c>
      <c r="H16" s="405">
        <v>0</v>
      </c>
      <c r="I16" s="404">
        <v>464</v>
      </c>
      <c r="J16" s="405">
        <v>290</v>
      </c>
      <c r="K16" s="404">
        <v>102</v>
      </c>
      <c r="L16" s="405">
        <v>36</v>
      </c>
      <c r="M16" s="404">
        <v>288</v>
      </c>
      <c r="N16" s="405">
        <v>0</v>
      </c>
      <c r="O16" s="404">
        <v>0</v>
      </c>
      <c r="P16" s="405">
        <v>76</v>
      </c>
      <c r="Q16" s="404">
        <v>0</v>
      </c>
      <c r="R16" s="405">
        <v>232</v>
      </c>
      <c r="S16" s="404">
        <v>448</v>
      </c>
      <c r="T16" s="405">
        <v>0</v>
      </c>
      <c r="U16" s="404">
        <v>0</v>
      </c>
      <c r="V16" s="405">
        <v>212</v>
      </c>
      <c r="W16" s="404">
        <v>880</v>
      </c>
      <c r="X16" s="405">
        <v>0</v>
      </c>
      <c r="Y16" s="597">
        <v>80</v>
      </c>
      <c r="Z16" s="405">
        <v>128</v>
      </c>
      <c r="AA16" s="404">
        <v>0</v>
      </c>
      <c r="AB16" s="405">
        <v>0</v>
      </c>
      <c r="AC16" s="361" t="s">
        <v>291</v>
      </c>
      <c r="AD16" s="362" t="s">
        <v>291</v>
      </c>
      <c r="AE16" s="361" t="s">
        <v>291</v>
      </c>
      <c r="AF16" s="362" t="s">
        <v>291</v>
      </c>
      <c r="AG16" s="361" t="s">
        <v>291</v>
      </c>
      <c r="AH16" s="362" t="s">
        <v>291</v>
      </c>
      <c r="AI16" s="361" t="s">
        <v>291</v>
      </c>
      <c r="AJ16" s="362" t="s">
        <v>291</v>
      </c>
    </row>
    <row r="17" spans="1:36" ht="12.75" customHeight="1">
      <c r="A17" s="142" t="s">
        <v>2</v>
      </c>
      <c r="B17" s="405">
        <v>0</v>
      </c>
      <c r="C17" s="404">
        <v>0</v>
      </c>
      <c r="D17" s="405">
        <v>0</v>
      </c>
      <c r="E17" s="404">
        <v>0</v>
      </c>
      <c r="F17" s="405">
        <v>0</v>
      </c>
      <c r="G17" s="404">
        <v>2</v>
      </c>
      <c r="H17" s="405">
        <v>0</v>
      </c>
      <c r="I17" s="404">
        <v>121</v>
      </c>
      <c r="J17" s="405">
        <v>0</v>
      </c>
      <c r="K17" s="404">
        <v>0</v>
      </c>
      <c r="L17" s="405">
        <v>0</v>
      </c>
      <c r="M17" s="404">
        <v>139</v>
      </c>
      <c r="N17" s="405">
        <v>13</v>
      </c>
      <c r="O17" s="404">
        <v>230</v>
      </c>
      <c r="P17" s="405">
        <v>0</v>
      </c>
      <c r="Q17" s="404">
        <v>0</v>
      </c>
      <c r="R17" s="405">
        <v>0</v>
      </c>
      <c r="S17" s="404">
        <v>72</v>
      </c>
      <c r="T17" s="405">
        <v>94</v>
      </c>
      <c r="U17" s="404">
        <v>0</v>
      </c>
      <c r="V17" s="405">
        <v>224</v>
      </c>
      <c r="W17" s="404">
        <v>224</v>
      </c>
      <c r="X17" s="405">
        <v>94</v>
      </c>
      <c r="Y17" s="597">
        <f>64+60+24+48+29+20</f>
        <v>245</v>
      </c>
      <c r="Z17" s="405">
        <v>80</v>
      </c>
      <c r="AA17" s="404">
        <f>112+64+64</f>
        <v>240</v>
      </c>
      <c r="AB17" s="405">
        <v>0</v>
      </c>
      <c r="AC17" s="361" t="s">
        <v>291</v>
      </c>
      <c r="AD17" s="362" t="s">
        <v>291</v>
      </c>
      <c r="AE17" s="361" t="s">
        <v>291</v>
      </c>
      <c r="AF17" s="362" t="s">
        <v>291</v>
      </c>
      <c r="AG17" s="361" t="s">
        <v>291</v>
      </c>
      <c r="AH17" s="362" t="s">
        <v>291</v>
      </c>
      <c r="AI17" s="361" t="s">
        <v>291</v>
      </c>
      <c r="AJ17" s="362" t="s">
        <v>291</v>
      </c>
    </row>
    <row r="18" spans="1:36" ht="12.75" customHeight="1">
      <c r="A18" s="142" t="s">
        <v>3</v>
      </c>
      <c r="B18" s="405">
        <v>0</v>
      </c>
      <c r="C18" s="404">
        <v>0</v>
      </c>
      <c r="D18" s="405">
        <v>0</v>
      </c>
      <c r="E18" s="404">
        <v>0</v>
      </c>
      <c r="F18" s="405">
        <v>0</v>
      </c>
      <c r="G18" s="404">
        <v>0</v>
      </c>
      <c r="H18" s="405">
        <v>300</v>
      </c>
      <c r="I18" s="404">
        <v>0</v>
      </c>
      <c r="J18" s="405">
        <v>0</v>
      </c>
      <c r="K18" s="404">
        <v>0</v>
      </c>
      <c r="L18" s="405">
        <v>40</v>
      </c>
      <c r="M18" s="404">
        <v>200</v>
      </c>
      <c r="N18" s="405">
        <v>0</v>
      </c>
      <c r="O18" s="404">
        <v>0</v>
      </c>
      <c r="P18" s="405">
        <v>0</v>
      </c>
      <c r="Q18" s="404">
        <v>0</v>
      </c>
      <c r="R18" s="405">
        <v>0</v>
      </c>
      <c r="S18" s="404">
        <v>168</v>
      </c>
      <c r="T18" s="405">
        <v>0</v>
      </c>
      <c r="U18" s="404">
        <v>168</v>
      </c>
      <c r="V18" s="405">
        <v>560</v>
      </c>
      <c r="W18" s="404">
        <v>264</v>
      </c>
      <c r="X18" s="405">
        <v>228</v>
      </c>
      <c r="Y18" s="597">
        <f>10+13</f>
        <v>23</v>
      </c>
      <c r="Z18" s="405">
        <v>0</v>
      </c>
      <c r="AA18" s="404">
        <v>0</v>
      </c>
      <c r="AB18" s="405">
        <v>0</v>
      </c>
      <c r="AC18" s="361" t="s">
        <v>291</v>
      </c>
      <c r="AD18" s="362" t="s">
        <v>291</v>
      </c>
      <c r="AE18" s="361" t="s">
        <v>291</v>
      </c>
      <c r="AF18" s="362" t="s">
        <v>291</v>
      </c>
      <c r="AG18" s="361" t="s">
        <v>291</v>
      </c>
      <c r="AH18" s="362" t="s">
        <v>291</v>
      </c>
      <c r="AI18" s="361" t="s">
        <v>291</v>
      </c>
      <c r="AJ18" s="362" t="s">
        <v>291</v>
      </c>
    </row>
    <row r="19" spans="1:36" ht="12.75" customHeight="1">
      <c r="A19" s="142" t="s">
        <v>4</v>
      </c>
      <c r="B19" s="405">
        <v>0</v>
      </c>
      <c r="C19" s="404">
        <v>0</v>
      </c>
      <c r="D19" s="405">
        <v>0</v>
      </c>
      <c r="E19" s="404">
        <v>0</v>
      </c>
      <c r="F19" s="405">
        <v>0</v>
      </c>
      <c r="G19" s="404">
        <v>0</v>
      </c>
      <c r="H19" s="405">
        <v>0</v>
      </c>
      <c r="I19" s="404">
        <v>0</v>
      </c>
      <c r="J19" s="405">
        <v>28</v>
      </c>
      <c r="K19" s="404">
        <v>0</v>
      </c>
      <c r="L19" s="405">
        <v>0</v>
      </c>
      <c r="M19" s="404">
        <v>0</v>
      </c>
      <c r="N19" s="405">
        <v>0</v>
      </c>
      <c r="O19" s="404">
        <v>0</v>
      </c>
      <c r="P19" s="405">
        <v>98</v>
      </c>
      <c r="Q19" s="404">
        <v>46</v>
      </c>
      <c r="R19" s="405">
        <v>0</v>
      </c>
      <c r="S19" s="404">
        <v>20</v>
      </c>
      <c r="T19" s="405">
        <v>0</v>
      </c>
      <c r="U19" s="404">
        <v>0</v>
      </c>
      <c r="V19" s="405">
        <v>144</v>
      </c>
      <c r="W19" s="404">
        <v>184</v>
      </c>
      <c r="X19" s="405">
        <v>120</v>
      </c>
      <c r="Y19" s="597">
        <v>10</v>
      </c>
      <c r="Z19" s="405">
        <v>80</v>
      </c>
      <c r="AA19" s="404">
        <v>96</v>
      </c>
      <c r="AB19" s="405">
        <v>0</v>
      </c>
      <c r="AC19" s="361" t="s">
        <v>291</v>
      </c>
      <c r="AD19" s="362" t="s">
        <v>291</v>
      </c>
      <c r="AE19" s="361" t="s">
        <v>291</v>
      </c>
      <c r="AF19" s="362" t="s">
        <v>291</v>
      </c>
      <c r="AG19" s="361" t="s">
        <v>291</v>
      </c>
      <c r="AH19" s="362" t="s">
        <v>291</v>
      </c>
      <c r="AI19" s="361" t="s">
        <v>291</v>
      </c>
      <c r="AJ19" s="362" t="s">
        <v>291</v>
      </c>
    </row>
    <row r="20" spans="1:36" ht="12.75" customHeight="1">
      <c r="A20" s="142" t="s">
        <v>5</v>
      </c>
      <c r="B20" s="405">
        <v>0</v>
      </c>
      <c r="C20" s="404">
        <v>0</v>
      </c>
      <c r="D20" s="405">
        <v>0</v>
      </c>
      <c r="E20" s="404">
        <v>0</v>
      </c>
      <c r="F20" s="405">
        <v>0</v>
      </c>
      <c r="G20" s="404">
        <v>0</v>
      </c>
      <c r="H20" s="405">
        <v>0</v>
      </c>
      <c r="I20" s="404">
        <v>0</v>
      </c>
      <c r="J20" s="405">
        <v>0</v>
      </c>
      <c r="K20" s="404">
        <v>0</v>
      </c>
      <c r="L20" s="405">
        <v>0</v>
      </c>
      <c r="M20" s="404">
        <v>144</v>
      </c>
      <c r="N20" s="405">
        <v>40</v>
      </c>
      <c r="O20" s="404">
        <v>64</v>
      </c>
      <c r="P20" s="405">
        <v>50</v>
      </c>
      <c r="Q20" s="404">
        <v>180</v>
      </c>
      <c r="R20" s="405">
        <v>182</v>
      </c>
      <c r="S20" s="404">
        <v>0</v>
      </c>
      <c r="T20" s="405">
        <v>0</v>
      </c>
      <c r="U20" s="404">
        <v>0</v>
      </c>
      <c r="V20" s="405">
        <v>128</v>
      </c>
      <c r="W20" s="404">
        <v>20</v>
      </c>
      <c r="X20" s="405">
        <v>239</v>
      </c>
      <c r="Y20" s="597">
        <f>80+15</f>
        <v>95</v>
      </c>
      <c r="Z20" s="405">
        <v>80</v>
      </c>
      <c r="AA20" s="404">
        <v>96</v>
      </c>
      <c r="AB20" s="405">
        <v>0</v>
      </c>
      <c r="AC20" s="361" t="s">
        <v>291</v>
      </c>
      <c r="AD20" s="362" t="s">
        <v>291</v>
      </c>
      <c r="AE20" s="361" t="s">
        <v>291</v>
      </c>
      <c r="AF20" s="362" t="s">
        <v>291</v>
      </c>
      <c r="AG20" s="361" t="s">
        <v>291</v>
      </c>
      <c r="AH20" s="362" t="s">
        <v>291</v>
      </c>
      <c r="AI20" s="361" t="s">
        <v>291</v>
      </c>
      <c r="AJ20" s="362" t="s">
        <v>291</v>
      </c>
    </row>
    <row r="21" spans="1:36" ht="12.75" customHeight="1">
      <c r="A21" s="142" t="s">
        <v>6</v>
      </c>
      <c r="B21" s="405">
        <v>0</v>
      </c>
      <c r="C21" s="404">
        <v>0</v>
      </c>
      <c r="D21" s="405">
        <v>0</v>
      </c>
      <c r="E21" s="404">
        <v>0</v>
      </c>
      <c r="F21" s="405">
        <v>0</v>
      </c>
      <c r="G21" s="404">
        <v>0</v>
      </c>
      <c r="H21" s="405">
        <v>0</v>
      </c>
      <c r="I21" s="404">
        <v>0</v>
      </c>
      <c r="J21" s="405">
        <v>18</v>
      </c>
      <c r="K21" s="404">
        <v>0</v>
      </c>
      <c r="L21" s="405">
        <v>0</v>
      </c>
      <c r="M21" s="404">
        <v>73</v>
      </c>
      <c r="N21" s="405">
        <v>109</v>
      </c>
      <c r="O21" s="404">
        <v>100</v>
      </c>
      <c r="P21" s="405">
        <v>0</v>
      </c>
      <c r="Q21" s="404">
        <v>0</v>
      </c>
      <c r="R21" s="405">
        <v>80</v>
      </c>
      <c r="S21" s="404">
        <v>0</v>
      </c>
      <c r="T21" s="405">
        <v>0</v>
      </c>
      <c r="U21" s="404">
        <v>0</v>
      </c>
      <c r="V21" s="405">
        <v>0</v>
      </c>
      <c r="W21" s="404">
        <v>0</v>
      </c>
      <c r="X21" s="405">
        <v>15</v>
      </c>
      <c r="Y21" s="597">
        <f>80+80+17+14+48+17</f>
        <v>256</v>
      </c>
      <c r="Z21" s="405">
        <v>160</v>
      </c>
      <c r="AA21" s="404">
        <f>64+64</f>
        <v>128</v>
      </c>
      <c r="AB21" s="405">
        <v>0</v>
      </c>
      <c r="AC21" s="361" t="s">
        <v>291</v>
      </c>
      <c r="AD21" s="362" t="s">
        <v>291</v>
      </c>
      <c r="AE21" s="361" t="s">
        <v>291</v>
      </c>
      <c r="AF21" s="362" t="s">
        <v>291</v>
      </c>
      <c r="AG21" s="361" t="s">
        <v>291</v>
      </c>
      <c r="AH21" s="362" t="s">
        <v>291</v>
      </c>
      <c r="AI21" s="361" t="s">
        <v>291</v>
      </c>
      <c r="AJ21" s="362" t="s">
        <v>291</v>
      </c>
    </row>
    <row r="22" spans="1:36" ht="12.75" customHeight="1">
      <c r="A22" s="142" t="s">
        <v>246</v>
      </c>
      <c r="B22" s="405">
        <v>36</v>
      </c>
      <c r="C22" s="404">
        <v>6</v>
      </c>
      <c r="D22" s="405">
        <v>12</v>
      </c>
      <c r="E22" s="404">
        <v>38</v>
      </c>
      <c r="F22" s="405">
        <v>24</v>
      </c>
      <c r="G22" s="404">
        <v>26</v>
      </c>
      <c r="H22" s="405">
        <v>28</v>
      </c>
      <c r="I22" s="404">
        <v>0</v>
      </c>
      <c r="J22" s="405">
        <v>0</v>
      </c>
      <c r="K22" s="404">
        <v>0</v>
      </c>
      <c r="L22" s="405">
        <v>174</v>
      </c>
      <c r="M22" s="404">
        <v>25</v>
      </c>
      <c r="N22" s="405">
        <v>0</v>
      </c>
      <c r="O22" s="404">
        <v>0</v>
      </c>
      <c r="P22" s="405">
        <v>0</v>
      </c>
      <c r="Q22" s="404">
        <v>232</v>
      </c>
      <c r="R22" s="405">
        <v>0</v>
      </c>
      <c r="S22" s="404">
        <v>0</v>
      </c>
      <c r="T22" s="405">
        <v>0</v>
      </c>
      <c r="U22" s="404">
        <v>0</v>
      </c>
      <c r="V22" s="405">
        <v>0</v>
      </c>
      <c r="W22" s="404">
        <v>288</v>
      </c>
      <c r="X22" s="405">
        <v>0</v>
      </c>
      <c r="Y22" s="597">
        <v>27</v>
      </c>
      <c r="Z22" s="405">
        <v>0</v>
      </c>
      <c r="AA22" s="404">
        <v>112</v>
      </c>
      <c r="AB22" s="405">
        <v>0</v>
      </c>
      <c r="AC22" s="361" t="s">
        <v>291</v>
      </c>
      <c r="AD22" s="362" t="s">
        <v>291</v>
      </c>
      <c r="AE22" s="361" t="s">
        <v>291</v>
      </c>
      <c r="AF22" s="362" t="s">
        <v>291</v>
      </c>
      <c r="AG22" s="361" t="s">
        <v>291</v>
      </c>
      <c r="AH22" s="362" t="s">
        <v>291</v>
      </c>
      <c r="AI22" s="361" t="s">
        <v>291</v>
      </c>
      <c r="AJ22" s="362" t="s">
        <v>291</v>
      </c>
    </row>
    <row r="23" spans="1:36" ht="12.75" customHeight="1">
      <c r="A23" s="142" t="s">
        <v>7</v>
      </c>
      <c r="B23" s="405">
        <v>0</v>
      </c>
      <c r="C23" s="404">
        <v>0</v>
      </c>
      <c r="D23" s="405">
        <v>0</v>
      </c>
      <c r="E23" s="404">
        <v>0</v>
      </c>
      <c r="F23" s="405">
        <v>0</v>
      </c>
      <c r="G23" s="404">
        <v>0</v>
      </c>
      <c r="H23" s="405">
        <v>0</v>
      </c>
      <c r="I23" s="404">
        <v>0</v>
      </c>
      <c r="J23" s="405">
        <v>35</v>
      </c>
      <c r="K23" s="404">
        <v>0</v>
      </c>
      <c r="L23" s="405">
        <v>106</v>
      </c>
      <c r="M23" s="404">
        <v>0</v>
      </c>
      <c r="N23" s="405">
        <v>60</v>
      </c>
      <c r="O23" s="404">
        <v>200</v>
      </c>
      <c r="P23" s="405">
        <v>236</v>
      </c>
      <c r="Q23" s="404">
        <v>0</v>
      </c>
      <c r="R23" s="405">
        <v>0</v>
      </c>
      <c r="S23" s="404">
        <v>80</v>
      </c>
      <c r="T23" s="405">
        <v>0</v>
      </c>
      <c r="U23" s="404">
        <v>0</v>
      </c>
      <c r="V23" s="405">
        <v>96</v>
      </c>
      <c r="W23" s="404">
        <v>160</v>
      </c>
      <c r="X23" s="405">
        <v>139</v>
      </c>
      <c r="Y23" s="597">
        <f>64+80+17+32+34</f>
        <v>227</v>
      </c>
      <c r="Z23" s="405">
        <v>144</v>
      </c>
      <c r="AA23" s="404">
        <v>96</v>
      </c>
      <c r="AB23" s="405">
        <v>0</v>
      </c>
      <c r="AC23" s="361" t="s">
        <v>291</v>
      </c>
      <c r="AD23" s="362" t="s">
        <v>291</v>
      </c>
      <c r="AE23" s="361" t="s">
        <v>291</v>
      </c>
      <c r="AF23" s="362" t="s">
        <v>291</v>
      </c>
      <c r="AG23" s="361" t="s">
        <v>291</v>
      </c>
      <c r="AH23" s="362" t="s">
        <v>291</v>
      </c>
      <c r="AI23" s="361" t="s">
        <v>291</v>
      </c>
      <c r="AJ23" s="362" t="s">
        <v>291</v>
      </c>
    </row>
    <row r="24" spans="1:36" ht="12.75" customHeight="1">
      <c r="A24" s="142" t="s">
        <v>8</v>
      </c>
      <c r="B24" s="405">
        <v>0</v>
      </c>
      <c r="C24" s="404">
        <v>0</v>
      </c>
      <c r="D24" s="405">
        <v>0</v>
      </c>
      <c r="E24" s="404">
        <v>0</v>
      </c>
      <c r="F24" s="405">
        <v>0</v>
      </c>
      <c r="G24" s="404">
        <v>0</v>
      </c>
      <c r="H24" s="405">
        <v>0</v>
      </c>
      <c r="I24" s="404">
        <v>0</v>
      </c>
      <c r="J24" s="405">
        <v>84</v>
      </c>
      <c r="K24" s="404">
        <v>0</v>
      </c>
      <c r="L24" s="405">
        <v>0</v>
      </c>
      <c r="M24" s="404">
        <v>118</v>
      </c>
      <c r="N24" s="405">
        <v>0</v>
      </c>
      <c r="O24" s="404">
        <v>124</v>
      </c>
      <c r="P24" s="405">
        <v>44</v>
      </c>
      <c r="Q24" s="404">
        <v>400</v>
      </c>
      <c r="R24" s="405">
        <v>0</v>
      </c>
      <c r="S24" s="404">
        <v>72</v>
      </c>
      <c r="T24" s="405">
        <v>0</v>
      </c>
      <c r="U24" s="404">
        <v>0</v>
      </c>
      <c r="V24" s="405">
        <v>64</v>
      </c>
      <c r="W24" s="404">
        <v>208</v>
      </c>
      <c r="X24" s="405">
        <v>229</v>
      </c>
      <c r="Y24" s="597">
        <f>64+64+14+14+40+32+15+14+40</f>
        <v>297</v>
      </c>
      <c r="Z24" s="405">
        <f>80+80+64+64+64+64+80</f>
        <v>496</v>
      </c>
      <c r="AA24" s="404">
        <f>64+64+96+64+64</f>
        <v>352</v>
      </c>
      <c r="AB24" s="405">
        <v>0</v>
      </c>
      <c r="AC24" s="361" t="s">
        <v>291</v>
      </c>
      <c r="AD24" s="362" t="s">
        <v>291</v>
      </c>
      <c r="AE24" s="361" t="s">
        <v>291</v>
      </c>
      <c r="AF24" s="362" t="s">
        <v>291</v>
      </c>
      <c r="AG24" s="361" t="s">
        <v>291</v>
      </c>
      <c r="AH24" s="362" t="s">
        <v>291</v>
      </c>
      <c r="AI24" s="361" t="s">
        <v>291</v>
      </c>
      <c r="AJ24" s="362" t="s">
        <v>291</v>
      </c>
    </row>
    <row r="25" spans="1:36" ht="12.75" customHeight="1">
      <c r="A25" s="142" t="s">
        <v>247</v>
      </c>
      <c r="B25" s="405">
        <v>0</v>
      </c>
      <c r="C25" s="404">
        <v>0</v>
      </c>
      <c r="D25" s="405">
        <v>0</v>
      </c>
      <c r="E25" s="404">
        <v>0</v>
      </c>
      <c r="F25" s="405">
        <v>0</v>
      </c>
      <c r="G25" s="404">
        <v>0</v>
      </c>
      <c r="H25" s="405">
        <v>0</v>
      </c>
      <c r="I25" s="404">
        <v>0</v>
      </c>
      <c r="J25" s="405">
        <v>0</v>
      </c>
      <c r="K25" s="404">
        <v>0</v>
      </c>
      <c r="L25" s="405">
        <v>0</v>
      </c>
      <c r="M25" s="404">
        <v>0</v>
      </c>
      <c r="N25" s="405">
        <v>0</v>
      </c>
      <c r="O25" s="404">
        <v>0</v>
      </c>
      <c r="P25" s="405">
        <v>128</v>
      </c>
      <c r="Q25" s="404">
        <v>0</v>
      </c>
      <c r="R25" s="405">
        <v>0</v>
      </c>
      <c r="S25" s="404">
        <v>28</v>
      </c>
      <c r="T25" s="405">
        <v>0</v>
      </c>
      <c r="U25" s="404">
        <v>0</v>
      </c>
      <c r="V25" s="405">
        <v>80</v>
      </c>
      <c r="W25" s="404">
        <v>144</v>
      </c>
      <c r="X25" s="405">
        <v>96</v>
      </c>
      <c r="Y25" s="597">
        <f>64+80+14+30</f>
        <v>188</v>
      </c>
      <c r="Z25" s="405">
        <v>0</v>
      </c>
      <c r="AA25" s="404">
        <v>0</v>
      </c>
      <c r="AB25" s="405">
        <v>0</v>
      </c>
      <c r="AC25" s="361" t="s">
        <v>291</v>
      </c>
      <c r="AD25" s="362" t="s">
        <v>291</v>
      </c>
      <c r="AE25" s="361" t="s">
        <v>291</v>
      </c>
      <c r="AF25" s="362" t="s">
        <v>291</v>
      </c>
      <c r="AG25" s="361" t="s">
        <v>291</v>
      </c>
      <c r="AH25" s="362" t="s">
        <v>291</v>
      </c>
      <c r="AI25" s="361" t="s">
        <v>291</v>
      </c>
      <c r="AJ25" s="362" t="s">
        <v>291</v>
      </c>
    </row>
    <row r="26" spans="1:36" ht="12.75" customHeight="1">
      <c r="A26" s="172" t="s">
        <v>253</v>
      </c>
      <c r="B26" s="132"/>
      <c r="C26" s="132"/>
      <c r="D26" s="132"/>
      <c r="E26" s="132"/>
      <c r="F26" s="132"/>
      <c r="G26" s="132"/>
      <c r="H26" s="132"/>
      <c r="I26" s="132"/>
      <c r="J26" s="132"/>
      <c r="K26" s="132"/>
      <c r="L26" s="132"/>
      <c r="M26" s="132"/>
      <c r="N26" s="132"/>
      <c r="O26" s="132"/>
      <c r="P26" s="132"/>
      <c r="Q26" s="132"/>
      <c r="R26" s="132"/>
      <c r="S26" s="132"/>
      <c r="T26" s="132"/>
      <c r="U26" s="132"/>
      <c r="V26" s="132" t="s">
        <v>266</v>
      </c>
      <c r="W26" s="132"/>
      <c r="X26" s="132" t="s">
        <v>266</v>
      </c>
      <c r="Y26" s="132"/>
      <c r="Z26" s="132"/>
      <c r="AA26" s="132"/>
      <c r="AB26" s="132"/>
      <c r="AC26" s="132"/>
      <c r="AD26" s="132"/>
      <c r="AE26" s="132"/>
      <c r="AF26" s="132"/>
      <c r="AG26" s="132"/>
      <c r="AH26" s="132"/>
      <c r="AI26" s="132"/>
      <c r="AJ26" s="132"/>
    </row>
    <row r="27" spans="1:36" ht="12.75" customHeight="1">
      <c r="A27" s="598" t="s">
        <v>9</v>
      </c>
      <c r="B27" s="174">
        <v>572</v>
      </c>
      <c r="C27" s="552">
        <v>468</v>
      </c>
      <c r="D27" s="174">
        <v>532</v>
      </c>
      <c r="E27" s="552">
        <v>340</v>
      </c>
      <c r="F27" s="174">
        <v>290</v>
      </c>
      <c r="G27" s="552">
        <v>480</v>
      </c>
      <c r="H27" s="174">
        <v>902</v>
      </c>
      <c r="I27" s="552">
        <v>697</v>
      </c>
      <c r="J27" s="174">
        <v>800</v>
      </c>
      <c r="K27" s="552">
        <v>644</v>
      </c>
      <c r="L27" s="174">
        <v>698</v>
      </c>
      <c r="M27" s="552">
        <v>964</v>
      </c>
      <c r="N27" s="174">
        <v>128</v>
      </c>
      <c r="O27" s="552">
        <v>303</v>
      </c>
      <c r="P27" s="174">
        <v>144</v>
      </c>
      <c r="Q27" s="552">
        <v>16</v>
      </c>
      <c r="R27" s="174">
        <v>0</v>
      </c>
      <c r="S27" s="552">
        <v>0</v>
      </c>
      <c r="T27" s="174">
        <v>0</v>
      </c>
      <c r="U27" s="552">
        <v>0</v>
      </c>
      <c r="V27" s="174">
        <v>0</v>
      </c>
      <c r="W27" s="552">
        <v>0</v>
      </c>
      <c r="X27" s="174">
        <v>0</v>
      </c>
      <c r="Y27" s="599">
        <v>0</v>
      </c>
      <c r="Z27" s="174">
        <v>0</v>
      </c>
      <c r="AA27" s="599">
        <v>0</v>
      </c>
      <c r="AB27" s="174">
        <v>0</v>
      </c>
      <c r="AC27" s="594">
        <v>0</v>
      </c>
      <c r="AD27" s="593">
        <v>0</v>
      </c>
      <c r="AE27" s="594">
        <v>0</v>
      </c>
      <c r="AF27" s="593">
        <v>0</v>
      </c>
      <c r="AG27" s="594">
        <v>0</v>
      </c>
      <c r="AH27" s="593">
        <v>0</v>
      </c>
      <c r="AI27" s="594">
        <v>0</v>
      </c>
      <c r="AJ27" s="593">
        <v>0</v>
      </c>
    </row>
    <row r="28" spans="1:36" ht="12.75" customHeight="1">
      <c r="A28" s="142" t="s">
        <v>1</v>
      </c>
      <c r="B28" s="405">
        <v>204</v>
      </c>
      <c r="C28" s="404">
        <v>308</v>
      </c>
      <c r="D28" s="405">
        <v>404</v>
      </c>
      <c r="E28" s="404">
        <v>244</v>
      </c>
      <c r="F28" s="405">
        <v>242</v>
      </c>
      <c r="G28" s="404">
        <v>272</v>
      </c>
      <c r="H28" s="405">
        <v>726</v>
      </c>
      <c r="I28" s="404">
        <v>697</v>
      </c>
      <c r="J28" s="405">
        <v>400</v>
      </c>
      <c r="K28" s="404">
        <v>644</v>
      </c>
      <c r="L28" s="405">
        <v>656</v>
      </c>
      <c r="M28" s="404">
        <v>648</v>
      </c>
      <c r="N28" s="405">
        <v>0</v>
      </c>
      <c r="O28" s="404">
        <v>0</v>
      </c>
      <c r="P28" s="405">
        <v>144</v>
      </c>
      <c r="Q28" s="404">
        <v>16</v>
      </c>
      <c r="R28" s="405">
        <v>0</v>
      </c>
      <c r="S28" s="404">
        <v>0</v>
      </c>
      <c r="T28" s="405">
        <v>0</v>
      </c>
      <c r="U28" s="404">
        <v>0</v>
      </c>
      <c r="V28" s="405">
        <v>0</v>
      </c>
      <c r="W28" s="404">
        <v>0</v>
      </c>
      <c r="X28" s="405">
        <v>0</v>
      </c>
      <c r="Y28" s="404">
        <v>0</v>
      </c>
      <c r="Z28" s="405">
        <v>0</v>
      </c>
      <c r="AA28" s="404">
        <v>0</v>
      </c>
      <c r="AB28" s="405">
        <v>0</v>
      </c>
      <c r="AC28" s="361">
        <v>0</v>
      </c>
      <c r="AD28" s="362">
        <v>0</v>
      </c>
      <c r="AE28" s="361">
        <v>0</v>
      </c>
      <c r="AF28" s="362">
        <v>0</v>
      </c>
      <c r="AG28" s="361">
        <v>0</v>
      </c>
      <c r="AH28" s="362">
        <v>0</v>
      </c>
      <c r="AI28" s="361">
        <v>0</v>
      </c>
      <c r="AJ28" s="362">
        <v>0</v>
      </c>
    </row>
    <row r="29" spans="1:36" ht="12.75" customHeight="1">
      <c r="A29" s="142" t="s">
        <v>2</v>
      </c>
      <c r="B29" s="405">
        <v>0</v>
      </c>
      <c r="C29" s="404">
        <v>0</v>
      </c>
      <c r="D29" s="405">
        <v>0</v>
      </c>
      <c r="E29" s="404">
        <v>0</v>
      </c>
      <c r="F29" s="405">
        <v>0</v>
      </c>
      <c r="G29" s="404">
        <v>0</v>
      </c>
      <c r="H29" s="405">
        <v>0</v>
      </c>
      <c r="I29" s="404">
        <v>0</v>
      </c>
      <c r="J29" s="405">
        <v>0</v>
      </c>
      <c r="K29" s="404">
        <v>0</v>
      </c>
      <c r="L29" s="405">
        <v>0</v>
      </c>
      <c r="M29" s="404">
        <v>0</v>
      </c>
      <c r="N29" s="405">
        <v>0</v>
      </c>
      <c r="O29" s="404">
        <v>214</v>
      </c>
      <c r="P29" s="405">
        <v>0</v>
      </c>
      <c r="Q29" s="404">
        <v>0</v>
      </c>
      <c r="R29" s="405">
        <v>0</v>
      </c>
      <c r="S29" s="404">
        <v>0</v>
      </c>
      <c r="T29" s="405">
        <v>0</v>
      </c>
      <c r="U29" s="404">
        <v>0</v>
      </c>
      <c r="V29" s="405">
        <v>0</v>
      </c>
      <c r="W29" s="404">
        <v>0</v>
      </c>
      <c r="X29" s="405">
        <v>0</v>
      </c>
      <c r="Y29" s="404">
        <v>0</v>
      </c>
      <c r="Z29" s="405">
        <v>0</v>
      </c>
      <c r="AA29" s="404">
        <v>0</v>
      </c>
      <c r="AB29" s="405">
        <v>0</v>
      </c>
      <c r="AC29" s="361">
        <v>0</v>
      </c>
      <c r="AD29" s="362">
        <v>0</v>
      </c>
      <c r="AE29" s="361">
        <v>0</v>
      </c>
      <c r="AF29" s="362">
        <v>0</v>
      </c>
      <c r="AG29" s="361">
        <v>0</v>
      </c>
      <c r="AH29" s="362">
        <v>0</v>
      </c>
      <c r="AI29" s="361">
        <v>0</v>
      </c>
      <c r="AJ29" s="362">
        <v>0</v>
      </c>
    </row>
    <row r="30" spans="1:36" ht="12.75" customHeight="1">
      <c r="A30" s="142" t="s">
        <v>3</v>
      </c>
      <c r="B30" s="405">
        <v>368</v>
      </c>
      <c r="C30" s="404">
        <v>160</v>
      </c>
      <c r="D30" s="405">
        <v>128</v>
      </c>
      <c r="E30" s="404">
        <v>96</v>
      </c>
      <c r="F30" s="405">
        <v>48</v>
      </c>
      <c r="G30" s="404">
        <v>208</v>
      </c>
      <c r="H30" s="405">
        <v>176</v>
      </c>
      <c r="I30" s="404">
        <v>0</v>
      </c>
      <c r="J30" s="405">
        <v>400</v>
      </c>
      <c r="K30" s="404">
        <v>0</v>
      </c>
      <c r="L30" s="405">
        <v>0</v>
      </c>
      <c r="M30" s="404">
        <v>316</v>
      </c>
      <c r="N30" s="405">
        <v>128</v>
      </c>
      <c r="O30" s="404">
        <v>0</v>
      </c>
      <c r="P30" s="405">
        <v>0</v>
      </c>
      <c r="Q30" s="404">
        <v>0</v>
      </c>
      <c r="R30" s="405">
        <v>0</v>
      </c>
      <c r="S30" s="404">
        <v>0</v>
      </c>
      <c r="T30" s="405">
        <v>0</v>
      </c>
      <c r="U30" s="404">
        <v>0</v>
      </c>
      <c r="V30" s="405">
        <v>0</v>
      </c>
      <c r="W30" s="404">
        <v>0</v>
      </c>
      <c r="X30" s="405">
        <v>0</v>
      </c>
      <c r="Y30" s="404">
        <v>0</v>
      </c>
      <c r="Z30" s="405">
        <v>0</v>
      </c>
      <c r="AA30" s="404">
        <v>0</v>
      </c>
      <c r="AB30" s="405">
        <v>0</v>
      </c>
      <c r="AC30" s="361">
        <v>0</v>
      </c>
      <c r="AD30" s="362">
        <v>0</v>
      </c>
      <c r="AE30" s="361">
        <v>0</v>
      </c>
      <c r="AF30" s="362">
        <v>0</v>
      </c>
      <c r="AG30" s="361">
        <v>0</v>
      </c>
      <c r="AH30" s="362">
        <v>0</v>
      </c>
      <c r="AI30" s="361">
        <v>0</v>
      </c>
      <c r="AJ30" s="362">
        <v>0</v>
      </c>
    </row>
    <row r="31" spans="1:36" ht="12.75" customHeight="1">
      <c r="A31" s="142" t="s">
        <v>4</v>
      </c>
      <c r="B31" s="600">
        <v>0</v>
      </c>
      <c r="C31" s="601">
        <v>0</v>
      </c>
      <c r="D31" s="600">
        <v>0</v>
      </c>
      <c r="E31" s="601">
        <v>0</v>
      </c>
      <c r="F31" s="600">
        <v>0</v>
      </c>
      <c r="G31" s="601">
        <v>0</v>
      </c>
      <c r="H31" s="600">
        <v>0</v>
      </c>
      <c r="I31" s="601">
        <v>0</v>
      </c>
      <c r="J31" s="600">
        <v>0</v>
      </c>
      <c r="K31" s="601">
        <v>0</v>
      </c>
      <c r="L31" s="600">
        <v>0</v>
      </c>
      <c r="M31" s="601">
        <v>0</v>
      </c>
      <c r="N31" s="600">
        <v>0</v>
      </c>
      <c r="O31" s="601">
        <v>0</v>
      </c>
      <c r="P31" s="600">
        <v>0</v>
      </c>
      <c r="Q31" s="601">
        <v>0</v>
      </c>
      <c r="R31" s="600">
        <v>0</v>
      </c>
      <c r="S31" s="601">
        <v>0</v>
      </c>
      <c r="T31" s="600">
        <v>0</v>
      </c>
      <c r="U31" s="601">
        <v>0</v>
      </c>
      <c r="V31" s="600">
        <v>0</v>
      </c>
      <c r="W31" s="601">
        <v>0</v>
      </c>
      <c r="X31" s="600">
        <v>0</v>
      </c>
      <c r="Y31" s="404">
        <v>0</v>
      </c>
      <c r="Z31" s="600">
        <v>0</v>
      </c>
      <c r="AA31" s="404">
        <v>0</v>
      </c>
      <c r="AB31" s="405">
        <v>0</v>
      </c>
      <c r="AC31" s="361">
        <v>0</v>
      </c>
      <c r="AD31" s="362">
        <v>0</v>
      </c>
      <c r="AE31" s="361">
        <v>0</v>
      </c>
      <c r="AF31" s="362">
        <v>0</v>
      </c>
      <c r="AG31" s="361">
        <v>0</v>
      </c>
      <c r="AH31" s="362">
        <v>0</v>
      </c>
      <c r="AI31" s="361">
        <v>0</v>
      </c>
      <c r="AJ31" s="362">
        <v>0</v>
      </c>
    </row>
    <row r="32" spans="1:36" ht="12.75" customHeight="1">
      <c r="A32" s="142" t="s">
        <v>5</v>
      </c>
      <c r="B32" s="600">
        <v>0</v>
      </c>
      <c r="C32" s="601">
        <v>0</v>
      </c>
      <c r="D32" s="600">
        <v>0</v>
      </c>
      <c r="E32" s="601">
        <v>0</v>
      </c>
      <c r="F32" s="600">
        <v>0</v>
      </c>
      <c r="G32" s="601">
        <v>0</v>
      </c>
      <c r="H32" s="600">
        <v>0</v>
      </c>
      <c r="I32" s="601">
        <v>0</v>
      </c>
      <c r="J32" s="600">
        <v>0</v>
      </c>
      <c r="K32" s="601">
        <v>0</v>
      </c>
      <c r="L32" s="600">
        <v>0</v>
      </c>
      <c r="M32" s="601">
        <v>0</v>
      </c>
      <c r="N32" s="600">
        <v>0</v>
      </c>
      <c r="O32" s="601">
        <v>0</v>
      </c>
      <c r="P32" s="600">
        <v>0</v>
      </c>
      <c r="Q32" s="601">
        <v>0</v>
      </c>
      <c r="R32" s="600">
        <v>0</v>
      </c>
      <c r="S32" s="601">
        <v>0</v>
      </c>
      <c r="T32" s="600">
        <v>0</v>
      </c>
      <c r="U32" s="601">
        <v>0</v>
      </c>
      <c r="V32" s="600">
        <v>0</v>
      </c>
      <c r="W32" s="601">
        <v>0</v>
      </c>
      <c r="X32" s="600">
        <v>0</v>
      </c>
      <c r="Y32" s="404">
        <v>0</v>
      </c>
      <c r="Z32" s="600">
        <v>0</v>
      </c>
      <c r="AA32" s="404">
        <v>0</v>
      </c>
      <c r="AB32" s="405">
        <v>0</v>
      </c>
      <c r="AC32" s="361">
        <v>0</v>
      </c>
      <c r="AD32" s="362">
        <v>0</v>
      </c>
      <c r="AE32" s="361">
        <v>0</v>
      </c>
      <c r="AF32" s="362">
        <v>0</v>
      </c>
      <c r="AG32" s="361">
        <v>0</v>
      </c>
      <c r="AH32" s="362">
        <v>0</v>
      </c>
      <c r="AI32" s="361">
        <v>0</v>
      </c>
      <c r="AJ32" s="362">
        <v>0</v>
      </c>
    </row>
    <row r="33" spans="1:36" ht="12.75" customHeight="1">
      <c r="A33" s="142" t="s">
        <v>6</v>
      </c>
      <c r="B33" s="405">
        <v>0</v>
      </c>
      <c r="C33" s="404">
        <v>0</v>
      </c>
      <c r="D33" s="405">
        <v>0</v>
      </c>
      <c r="E33" s="404">
        <v>0</v>
      </c>
      <c r="F33" s="405">
        <v>0</v>
      </c>
      <c r="G33" s="404">
        <v>0</v>
      </c>
      <c r="H33" s="405">
        <v>0</v>
      </c>
      <c r="I33" s="404">
        <v>0</v>
      </c>
      <c r="J33" s="405">
        <v>0</v>
      </c>
      <c r="K33" s="404">
        <v>0</v>
      </c>
      <c r="L33" s="405">
        <v>42</v>
      </c>
      <c r="M33" s="404">
        <v>0</v>
      </c>
      <c r="N33" s="405">
        <v>0</v>
      </c>
      <c r="O33" s="404">
        <v>0</v>
      </c>
      <c r="P33" s="405">
        <v>0</v>
      </c>
      <c r="Q33" s="404">
        <v>0</v>
      </c>
      <c r="R33" s="405">
        <v>0</v>
      </c>
      <c r="S33" s="404">
        <v>0</v>
      </c>
      <c r="T33" s="405">
        <v>0</v>
      </c>
      <c r="U33" s="404">
        <v>0</v>
      </c>
      <c r="V33" s="405">
        <v>0</v>
      </c>
      <c r="W33" s="404">
        <v>0</v>
      </c>
      <c r="X33" s="405">
        <v>0</v>
      </c>
      <c r="Y33" s="404">
        <v>0</v>
      </c>
      <c r="Z33" s="405">
        <v>0</v>
      </c>
      <c r="AA33" s="404">
        <v>0</v>
      </c>
      <c r="AB33" s="405">
        <v>0</v>
      </c>
      <c r="AC33" s="361">
        <v>0</v>
      </c>
      <c r="AD33" s="362">
        <v>0</v>
      </c>
      <c r="AE33" s="361">
        <v>0</v>
      </c>
      <c r="AF33" s="362">
        <v>0</v>
      </c>
      <c r="AG33" s="361">
        <v>0</v>
      </c>
      <c r="AH33" s="362">
        <v>0</v>
      </c>
      <c r="AI33" s="361">
        <v>0</v>
      </c>
      <c r="AJ33" s="362">
        <v>0</v>
      </c>
    </row>
    <row r="34" spans="1:36" ht="12.75" customHeight="1">
      <c r="A34" s="142" t="s">
        <v>246</v>
      </c>
      <c r="B34" s="600">
        <v>0</v>
      </c>
      <c r="C34" s="601">
        <v>0</v>
      </c>
      <c r="D34" s="600">
        <v>0</v>
      </c>
      <c r="E34" s="601">
        <v>0</v>
      </c>
      <c r="F34" s="600">
        <v>0</v>
      </c>
      <c r="G34" s="601">
        <v>0</v>
      </c>
      <c r="H34" s="600">
        <v>0</v>
      </c>
      <c r="I34" s="601">
        <v>0</v>
      </c>
      <c r="J34" s="600">
        <v>0</v>
      </c>
      <c r="K34" s="601">
        <v>0</v>
      </c>
      <c r="L34" s="600">
        <v>0</v>
      </c>
      <c r="M34" s="601">
        <v>0</v>
      </c>
      <c r="N34" s="600">
        <v>0</v>
      </c>
      <c r="O34" s="601">
        <v>0</v>
      </c>
      <c r="P34" s="600">
        <v>0</v>
      </c>
      <c r="Q34" s="601">
        <v>0</v>
      </c>
      <c r="R34" s="600">
        <v>0</v>
      </c>
      <c r="S34" s="601">
        <v>0</v>
      </c>
      <c r="T34" s="600">
        <v>0</v>
      </c>
      <c r="U34" s="601">
        <v>0</v>
      </c>
      <c r="V34" s="600">
        <v>0</v>
      </c>
      <c r="W34" s="601">
        <v>0</v>
      </c>
      <c r="X34" s="600">
        <v>0</v>
      </c>
      <c r="Y34" s="601">
        <v>0</v>
      </c>
      <c r="Z34" s="600">
        <v>0</v>
      </c>
      <c r="AA34" s="601">
        <v>0</v>
      </c>
      <c r="AB34" s="405">
        <v>0</v>
      </c>
      <c r="AC34" s="361">
        <v>0</v>
      </c>
      <c r="AD34" s="362">
        <v>0</v>
      </c>
      <c r="AE34" s="361">
        <v>0</v>
      </c>
      <c r="AF34" s="362">
        <v>0</v>
      </c>
      <c r="AG34" s="361">
        <v>0</v>
      </c>
      <c r="AH34" s="362">
        <v>0</v>
      </c>
      <c r="AI34" s="361">
        <v>0</v>
      </c>
      <c r="AJ34" s="362">
        <v>0</v>
      </c>
    </row>
    <row r="35" spans="1:36" ht="12.75" customHeight="1">
      <c r="A35" s="142" t="s">
        <v>7</v>
      </c>
      <c r="B35" s="600">
        <v>0</v>
      </c>
      <c r="C35" s="601">
        <v>0</v>
      </c>
      <c r="D35" s="600">
        <v>0</v>
      </c>
      <c r="E35" s="601">
        <v>0</v>
      </c>
      <c r="F35" s="600">
        <v>0</v>
      </c>
      <c r="G35" s="601">
        <v>0</v>
      </c>
      <c r="H35" s="600">
        <v>0</v>
      </c>
      <c r="I35" s="601">
        <v>0</v>
      </c>
      <c r="J35" s="600">
        <v>0</v>
      </c>
      <c r="K35" s="601">
        <v>0</v>
      </c>
      <c r="L35" s="600">
        <v>0</v>
      </c>
      <c r="M35" s="601">
        <v>0</v>
      </c>
      <c r="N35" s="600">
        <v>0</v>
      </c>
      <c r="O35" s="601">
        <v>0</v>
      </c>
      <c r="P35" s="600">
        <v>0</v>
      </c>
      <c r="Q35" s="601">
        <v>0</v>
      </c>
      <c r="R35" s="600">
        <v>0</v>
      </c>
      <c r="S35" s="601">
        <v>0</v>
      </c>
      <c r="T35" s="600">
        <v>0</v>
      </c>
      <c r="U35" s="601">
        <v>0</v>
      </c>
      <c r="V35" s="600">
        <v>0</v>
      </c>
      <c r="W35" s="601">
        <v>0</v>
      </c>
      <c r="X35" s="600">
        <v>0</v>
      </c>
      <c r="Y35" s="601">
        <v>0</v>
      </c>
      <c r="Z35" s="600">
        <v>0</v>
      </c>
      <c r="AA35" s="601">
        <v>0</v>
      </c>
      <c r="AB35" s="405">
        <v>0</v>
      </c>
      <c r="AC35" s="361">
        <v>0</v>
      </c>
      <c r="AD35" s="362">
        <v>0</v>
      </c>
      <c r="AE35" s="361">
        <v>0</v>
      </c>
      <c r="AF35" s="362">
        <v>0</v>
      </c>
      <c r="AG35" s="361">
        <v>0</v>
      </c>
      <c r="AH35" s="362">
        <v>0</v>
      </c>
      <c r="AI35" s="361">
        <v>0</v>
      </c>
      <c r="AJ35" s="362">
        <v>0</v>
      </c>
    </row>
    <row r="36" spans="1:36" ht="12.75" customHeight="1">
      <c r="A36" s="142" t="s">
        <v>8</v>
      </c>
      <c r="B36" s="405">
        <v>0</v>
      </c>
      <c r="C36" s="404">
        <v>0</v>
      </c>
      <c r="D36" s="405">
        <v>0</v>
      </c>
      <c r="E36" s="404">
        <v>0</v>
      </c>
      <c r="F36" s="405">
        <v>0</v>
      </c>
      <c r="G36" s="404">
        <v>0</v>
      </c>
      <c r="H36" s="405">
        <v>0</v>
      </c>
      <c r="I36" s="404">
        <v>0</v>
      </c>
      <c r="J36" s="405">
        <v>0</v>
      </c>
      <c r="K36" s="404">
        <v>0</v>
      </c>
      <c r="L36" s="405">
        <v>0</v>
      </c>
      <c r="M36" s="404">
        <v>0</v>
      </c>
      <c r="N36" s="405">
        <v>0</v>
      </c>
      <c r="O36" s="404">
        <v>34</v>
      </c>
      <c r="P36" s="405">
        <v>0</v>
      </c>
      <c r="Q36" s="404">
        <v>0</v>
      </c>
      <c r="R36" s="405">
        <v>0</v>
      </c>
      <c r="S36" s="404">
        <v>0</v>
      </c>
      <c r="T36" s="405">
        <v>0</v>
      </c>
      <c r="U36" s="404">
        <v>0</v>
      </c>
      <c r="V36" s="405">
        <v>0</v>
      </c>
      <c r="W36" s="404">
        <v>0</v>
      </c>
      <c r="X36" s="405">
        <v>0</v>
      </c>
      <c r="Y36" s="404">
        <v>0</v>
      </c>
      <c r="Z36" s="405">
        <v>0</v>
      </c>
      <c r="AA36" s="404">
        <v>0</v>
      </c>
      <c r="AB36" s="405">
        <v>0</v>
      </c>
      <c r="AC36" s="361">
        <v>0</v>
      </c>
      <c r="AD36" s="362">
        <v>0</v>
      </c>
      <c r="AE36" s="361">
        <v>0</v>
      </c>
      <c r="AF36" s="362">
        <v>0</v>
      </c>
      <c r="AG36" s="361">
        <v>0</v>
      </c>
      <c r="AH36" s="362">
        <v>0</v>
      </c>
      <c r="AI36" s="361">
        <v>0</v>
      </c>
      <c r="AJ36" s="362">
        <v>0</v>
      </c>
    </row>
    <row r="37" spans="1:36" ht="12.75" customHeight="1">
      <c r="A37" s="142" t="s">
        <v>247</v>
      </c>
      <c r="B37" s="405">
        <v>0</v>
      </c>
      <c r="C37" s="404">
        <v>0</v>
      </c>
      <c r="D37" s="405">
        <v>0</v>
      </c>
      <c r="E37" s="404">
        <v>0</v>
      </c>
      <c r="F37" s="405">
        <v>0</v>
      </c>
      <c r="G37" s="404">
        <v>0</v>
      </c>
      <c r="H37" s="405">
        <v>0</v>
      </c>
      <c r="I37" s="404">
        <v>0</v>
      </c>
      <c r="J37" s="405">
        <v>0</v>
      </c>
      <c r="K37" s="404">
        <v>0</v>
      </c>
      <c r="L37" s="405">
        <v>0</v>
      </c>
      <c r="M37" s="404">
        <v>0</v>
      </c>
      <c r="N37" s="405">
        <v>0</v>
      </c>
      <c r="O37" s="404">
        <v>55</v>
      </c>
      <c r="P37" s="405">
        <v>0</v>
      </c>
      <c r="Q37" s="404">
        <v>0</v>
      </c>
      <c r="R37" s="405">
        <v>0</v>
      </c>
      <c r="S37" s="404">
        <v>0</v>
      </c>
      <c r="T37" s="405">
        <v>0</v>
      </c>
      <c r="U37" s="404">
        <v>0</v>
      </c>
      <c r="V37" s="405">
        <v>0</v>
      </c>
      <c r="W37" s="404">
        <v>0</v>
      </c>
      <c r="X37" s="405">
        <v>0</v>
      </c>
      <c r="Y37" s="404">
        <v>0</v>
      </c>
      <c r="Z37" s="405">
        <v>0</v>
      </c>
      <c r="AA37" s="404">
        <v>0</v>
      </c>
      <c r="AB37" s="405">
        <v>0</v>
      </c>
      <c r="AC37" s="361">
        <v>0</v>
      </c>
      <c r="AD37" s="362">
        <v>0</v>
      </c>
      <c r="AE37" s="361">
        <v>0</v>
      </c>
      <c r="AF37" s="362">
        <v>0</v>
      </c>
      <c r="AG37" s="361">
        <v>0</v>
      </c>
      <c r="AH37" s="362">
        <v>0</v>
      </c>
      <c r="AI37" s="361">
        <v>0</v>
      </c>
      <c r="AJ37" s="362">
        <v>0</v>
      </c>
    </row>
    <row r="38" spans="1:36" ht="14.45" customHeight="1">
      <c r="A38" s="202" t="s">
        <v>254</v>
      </c>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row>
    <row r="39" spans="1:36">
      <c r="A39" s="434" t="s">
        <v>9</v>
      </c>
      <c r="B39" s="602">
        <v>0</v>
      </c>
      <c r="C39" s="603">
        <v>0</v>
      </c>
      <c r="D39" s="602">
        <v>0</v>
      </c>
      <c r="E39" s="603">
        <v>0</v>
      </c>
      <c r="F39" s="602">
        <v>0</v>
      </c>
      <c r="G39" s="603">
        <v>0</v>
      </c>
      <c r="H39" s="602">
        <v>0</v>
      </c>
      <c r="I39" s="603">
        <v>0</v>
      </c>
      <c r="J39" s="602">
        <v>0</v>
      </c>
      <c r="K39" s="603">
        <v>56</v>
      </c>
      <c r="L39" s="602">
        <v>0</v>
      </c>
      <c r="M39" s="603">
        <v>0</v>
      </c>
      <c r="N39" s="602">
        <v>0</v>
      </c>
      <c r="O39" s="603">
        <v>0</v>
      </c>
      <c r="P39" s="602">
        <v>0</v>
      </c>
      <c r="Q39" s="603">
        <v>0</v>
      </c>
      <c r="R39" s="602">
        <v>0</v>
      </c>
      <c r="S39" s="603">
        <v>0</v>
      </c>
      <c r="T39" s="602">
        <v>0</v>
      </c>
      <c r="U39" s="599">
        <v>0</v>
      </c>
      <c r="V39" s="602">
        <v>0</v>
      </c>
      <c r="W39" s="603">
        <v>0</v>
      </c>
      <c r="X39" s="602">
        <v>0</v>
      </c>
      <c r="Y39" s="599">
        <v>0</v>
      </c>
      <c r="Z39" s="174">
        <v>0</v>
      </c>
      <c r="AA39" s="599">
        <v>0</v>
      </c>
      <c r="AB39" s="174">
        <v>0</v>
      </c>
      <c r="AC39" s="594">
        <v>0</v>
      </c>
      <c r="AD39" s="593">
        <v>0</v>
      </c>
      <c r="AE39" s="594">
        <v>0</v>
      </c>
      <c r="AF39" s="593">
        <v>0</v>
      </c>
      <c r="AG39" s="594">
        <v>0</v>
      </c>
      <c r="AH39" s="593">
        <v>0</v>
      </c>
      <c r="AI39" s="594">
        <v>0</v>
      </c>
      <c r="AJ39" s="593">
        <v>0</v>
      </c>
    </row>
    <row r="40" spans="1:36">
      <c r="A40" s="142" t="s">
        <v>1</v>
      </c>
      <c r="B40" s="600">
        <v>0</v>
      </c>
      <c r="C40" s="601">
        <v>0</v>
      </c>
      <c r="D40" s="600">
        <v>0</v>
      </c>
      <c r="E40" s="601">
        <v>0</v>
      </c>
      <c r="F40" s="600">
        <v>0</v>
      </c>
      <c r="G40" s="601">
        <v>0</v>
      </c>
      <c r="H40" s="600">
        <v>0</v>
      </c>
      <c r="I40" s="601">
        <v>0</v>
      </c>
      <c r="J40" s="600">
        <v>0</v>
      </c>
      <c r="K40" s="601">
        <v>56</v>
      </c>
      <c r="L40" s="600">
        <v>0</v>
      </c>
      <c r="M40" s="601">
        <v>0</v>
      </c>
      <c r="N40" s="600">
        <v>0</v>
      </c>
      <c r="O40" s="601">
        <v>0</v>
      </c>
      <c r="P40" s="600">
        <v>0</v>
      </c>
      <c r="Q40" s="601">
        <v>0</v>
      </c>
      <c r="R40" s="600">
        <v>0</v>
      </c>
      <c r="S40" s="601">
        <v>0</v>
      </c>
      <c r="T40" s="600">
        <v>0</v>
      </c>
      <c r="U40" s="404">
        <v>0</v>
      </c>
      <c r="V40" s="600">
        <v>0</v>
      </c>
      <c r="W40" s="601">
        <v>0</v>
      </c>
      <c r="X40" s="600">
        <v>0</v>
      </c>
      <c r="Y40" s="404">
        <v>0</v>
      </c>
      <c r="Z40" s="405">
        <v>0</v>
      </c>
      <c r="AA40" s="404">
        <v>0</v>
      </c>
      <c r="AB40" s="405">
        <v>0</v>
      </c>
      <c r="AC40" s="361">
        <v>0</v>
      </c>
      <c r="AD40" s="362">
        <v>0</v>
      </c>
      <c r="AE40" s="361">
        <v>0</v>
      </c>
      <c r="AF40" s="362">
        <v>0</v>
      </c>
      <c r="AG40" s="361">
        <v>0</v>
      </c>
      <c r="AH40" s="362">
        <v>0</v>
      </c>
      <c r="AI40" s="361">
        <v>0</v>
      </c>
      <c r="AJ40" s="362">
        <v>0</v>
      </c>
    </row>
    <row r="41" spans="1:36">
      <c r="A41" s="142" t="s">
        <v>2</v>
      </c>
      <c r="B41" s="600">
        <v>0</v>
      </c>
      <c r="C41" s="601">
        <v>0</v>
      </c>
      <c r="D41" s="600">
        <v>0</v>
      </c>
      <c r="E41" s="601">
        <v>0</v>
      </c>
      <c r="F41" s="600">
        <v>0</v>
      </c>
      <c r="G41" s="601">
        <v>0</v>
      </c>
      <c r="H41" s="600">
        <v>0</v>
      </c>
      <c r="I41" s="601">
        <v>0</v>
      </c>
      <c r="J41" s="600">
        <v>0</v>
      </c>
      <c r="K41" s="601">
        <v>0</v>
      </c>
      <c r="L41" s="600">
        <v>0</v>
      </c>
      <c r="M41" s="601">
        <v>0</v>
      </c>
      <c r="N41" s="600">
        <v>0</v>
      </c>
      <c r="O41" s="601">
        <v>0</v>
      </c>
      <c r="P41" s="600">
        <v>0</v>
      </c>
      <c r="Q41" s="601">
        <v>0</v>
      </c>
      <c r="R41" s="600">
        <v>0</v>
      </c>
      <c r="S41" s="601">
        <v>0</v>
      </c>
      <c r="T41" s="600">
        <v>0</v>
      </c>
      <c r="U41" s="404">
        <v>0</v>
      </c>
      <c r="V41" s="600">
        <v>0</v>
      </c>
      <c r="W41" s="601">
        <v>0</v>
      </c>
      <c r="X41" s="600">
        <v>0</v>
      </c>
      <c r="Y41" s="404">
        <v>0</v>
      </c>
      <c r="Z41" s="405">
        <v>0</v>
      </c>
      <c r="AA41" s="404">
        <v>0</v>
      </c>
      <c r="AB41" s="405">
        <v>0</v>
      </c>
      <c r="AC41" s="361">
        <v>0</v>
      </c>
      <c r="AD41" s="362">
        <v>0</v>
      </c>
      <c r="AE41" s="361">
        <v>0</v>
      </c>
      <c r="AF41" s="362">
        <v>0</v>
      </c>
      <c r="AG41" s="361">
        <v>0</v>
      </c>
      <c r="AH41" s="362">
        <v>0</v>
      </c>
      <c r="AI41" s="361">
        <v>0</v>
      </c>
      <c r="AJ41" s="362">
        <v>0</v>
      </c>
    </row>
    <row r="42" spans="1:36">
      <c r="A42" s="142" t="s">
        <v>3</v>
      </c>
      <c r="B42" s="600">
        <v>0</v>
      </c>
      <c r="C42" s="601">
        <v>0</v>
      </c>
      <c r="D42" s="600">
        <v>0</v>
      </c>
      <c r="E42" s="601">
        <v>0</v>
      </c>
      <c r="F42" s="600">
        <v>0</v>
      </c>
      <c r="G42" s="601">
        <v>0</v>
      </c>
      <c r="H42" s="600">
        <v>0</v>
      </c>
      <c r="I42" s="601">
        <v>0</v>
      </c>
      <c r="J42" s="600">
        <v>0</v>
      </c>
      <c r="K42" s="601">
        <v>0</v>
      </c>
      <c r="L42" s="600">
        <v>0</v>
      </c>
      <c r="M42" s="601">
        <v>0</v>
      </c>
      <c r="N42" s="600">
        <v>0</v>
      </c>
      <c r="O42" s="601">
        <v>0</v>
      </c>
      <c r="P42" s="600">
        <v>0</v>
      </c>
      <c r="Q42" s="601">
        <v>0</v>
      </c>
      <c r="R42" s="600">
        <v>0</v>
      </c>
      <c r="S42" s="601">
        <v>0</v>
      </c>
      <c r="T42" s="600">
        <v>0</v>
      </c>
      <c r="U42" s="404">
        <v>0</v>
      </c>
      <c r="V42" s="600">
        <v>0</v>
      </c>
      <c r="W42" s="601">
        <v>0</v>
      </c>
      <c r="X42" s="600">
        <v>0</v>
      </c>
      <c r="Y42" s="404">
        <v>0</v>
      </c>
      <c r="Z42" s="405">
        <v>0</v>
      </c>
      <c r="AA42" s="404">
        <v>0</v>
      </c>
      <c r="AB42" s="405">
        <v>0</v>
      </c>
      <c r="AC42" s="361">
        <v>0</v>
      </c>
      <c r="AD42" s="362">
        <v>0</v>
      </c>
      <c r="AE42" s="361">
        <v>0</v>
      </c>
      <c r="AF42" s="362">
        <v>0</v>
      </c>
      <c r="AG42" s="361">
        <v>0</v>
      </c>
      <c r="AH42" s="362">
        <v>0</v>
      </c>
      <c r="AI42" s="361">
        <v>0</v>
      </c>
      <c r="AJ42" s="362">
        <v>0</v>
      </c>
    </row>
    <row r="43" spans="1:36">
      <c r="A43" s="142" t="s">
        <v>4</v>
      </c>
      <c r="B43" s="600">
        <v>0</v>
      </c>
      <c r="C43" s="601">
        <v>0</v>
      </c>
      <c r="D43" s="600">
        <v>0</v>
      </c>
      <c r="E43" s="601">
        <v>0</v>
      </c>
      <c r="F43" s="600">
        <v>0</v>
      </c>
      <c r="G43" s="601">
        <v>0</v>
      </c>
      <c r="H43" s="600">
        <v>0</v>
      </c>
      <c r="I43" s="601">
        <v>0</v>
      </c>
      <c r="J43" s="600">
        <v>0</v>
      </c>
      <c r="K43" s="601">
        <v>0</v>
      </c>
      <c r="L43" s="600">
        <v>0</v>
      </c>
      <c r="M43" s="601">
        <v>0</v>
      </c>
      <c r="N43" s="600">
        <v>0</v>
      </c>
      <c r="O43" s="601">
        <v>0</v>
      </c>
      <c r="P43" s="600">
        <v>0</v>
      </c>
      <c r="Q43" s="601">
        <v>0</v>
      </c>
      <c r="R43" s="600">
        <v>0</v>
      </c>
      <c r="S43" s="601">
        <v>0</v>
      </c>
      <c r="T43" s="600">
        <v>0</v>
      </c>
      <c r="U43" s="404">
        <v>0</v>
      </c>
      <c r="V43" s="600">
        <v>0</v>
      </c>
      <c r="W43" s="601">
        <v>0</v>
      </c>
      <c r="X43" s="600">
        <v>0</v>
      </c>
      <c r="Y43" s="404">
        <v>0</v>
      </c>
      <c r="Z43" s="405">
        <v>0</v>
      </c>
      <c r="AA43" s="404">
        <v>0</v>
      </c>
      <c r="AB43" s="405">
        <v>0</v>
      </c>
      <c r="AC43" s="361">
        <v>0</v>
      </c>
      <c r="AD43" s="362">
        <v>0</v>
      </c>
      <c r="AE43" s="361">
        <v>0</v>
      </c>
      <c r="AF43" s="362">
        <v>0</v>
      </c>
      <c r="AG43" s="361">
        <v>0</v>
      </c>
      <c r="AH43" s="362">
        <v>0</v>
      </c>
      <c r="AI43" s="361">
        <v>0</v>
      </c>
      <c r="AJ43" s="362">
        <v>0</v>
      </c>
    </row>
    <row r="44" spans="1:36">
      <c r="A44" s="142" t="s">
        <v>5</v>
      </c>
      <c r="B44" s="600">
        <v>0</v>
      </c>
      <c r="C44" s="601">
        <v>0</v>
      </c>
      <c r="D44" s="600">
        <v>0</v>
      </c>
      <c r="E44" s="601">
        <v>0</v>
      </c>
      <c r="F44" s="600">
        <v>0</v>
      </c>
      <c r="G44" s="601">
        <v>0</v>
      </c>
      <c r="H44" s="600">
        <v>0</v>
      </c>
      <c r="I44" s="601">
        <v>0</v>
      </c>
      <c r="J44" s="600">
        <v>0</v>
      </c>
      <c r="K44" s="601">
        <v>0</v>
      </c>
      <c r="L44" s="600">
        <v>0</v>
      </c>
      <c r="M44" s="601">
        <v>0</v>
      </c>
      <c r="N44" s="600">
        <v>0</v>
      </c>
      <c r="O44" s="601">
        <v>0</v>
      </c>
      <c r="P44" s="600">
        <v>0</v>
      </c>
      <c r="Q44" s="601">
        <v>0</v>
      </c>
      <c r="R44" s="600">
        <v>0</v>
      </c>
      <c r="S44" s="601">
        <v>0</v>
      </c>
      <c r="T44" s="600">
        <v>0</v>
      </c>
      <c r="U44" s="404">
        <v>0</v>
      </c>
      <c r="V44" s="600">
        <v>0</v>
      </c>
      <c r="W44" s="601">
        <v>0</v>
      </c>
      <c r="X44" s="600">
        <v>0</v>
      </c>
      <c r="Y44" s="404">
        <v>0</v>
      </c>
      <c r="Z44" s="405">
        <v>0</v>
      </c>
      <c r="AA44" s="404">
        <v>0</v>
      </c>
      <c r="AB44" s="405">
        <v>0</v>
      </c>
      <c r="AC44" s="361">
        <v>0</v>
      </c>
      <c r="AD44" s="362">
        <v>0</v>
      </c>
      <c r="AE44" s="361">
        <v>0</v>
      </c>
      <c r="AF44" s="362">
        <v>0</v>
      </c>
      <c r="AG44" s="361">
        <v>0</v>
      </c>
      <c r="AH44" s="362">
        <v>0</v>
      </c>
      <c r="AI44" s="361">
        <v>0</v>
      </c>
      <c r="AJ44" s="362">
        <v>0</v>
      </c>
    </row>
    <row r="45" spans="1:36">
      <c r="A45" s="142" t="s">
        <v>6</v>
      </c>
      <c r="B45" s="600">
        <v>0</v>
      </c>
      <c r="C45" s="601">
        <v>0</v>
      </c>
      <c r="D45" s="600">
        <v>0</v>
      </c>
      <c r="E45" s="601">
        <v>0</v>
      </c>
      <c r="F45" s="600">
        <v>0</v>
      </c>
      <c r="G45" s="601">
        <v>0</v>
      </c>
      <c r="H45" s="600">
        <v>0</v>
      </c>
      <c r="I45" s="601">
        <v>0</v>
      </c>
      <c r="J45" s="600">
        <v>0</v>
      </c>
      <c r="K45" s="601">
        <v>0</v>
      </c>
      <c r="L45" s="600">
        <v>0</v>
      </c>
      <c r="M45" s="601">
        <v>0</v>
      </c>
      <c r="N45" s="600">
        <v>0</v>
      </c>
      <c r="O45" s="601">
        <v>0</v>
      </c>
      <c r="P45" s="600">
        <v>0</v>
      </c>
      <c r="Q45" s="601">
        <v>0</v>
      </c>
      <c r="R45" s="600">
        <v>0</v>
      </c>
      <c r="S45" s="601">
        <v>0</v>
      </c>
      <c r="T45" s="600">
        <v>0</v>
      </c>
      <c r="U45" s="404">
        <v>0</v>
      </c>
      <c r="V45" s="600">
        <v>0</v>
      </c>
      <c r="W45" s="601">
        <v>0</v>
      </c>
      <c r="X45" s="600">
        <v>0</v>
      </c>
      <c r="Y45" s="404">
        <v>0</v>
      </c>
      <c r="Z45" s="405">
        <v>0</v>
      </c>
      <c r="AA45" s="404">
        <v>0</v>
      </c>
      <c r="AB45" s="405">
        <v>0</v>
      </c>
      <c r="AC45" s="361">
        <v>0</v>
      </c>
      <c r="AD45" s="362">
        <v>0</v>
      </c>
      <c r="AE45" s="361">
        <v>0</v>
      </c>
      <c r="AF45" s="362">
        <v>0</v>
      </c>
      <c r="AG45" s="361">
        <v>0</v>
      </c>
      <c r="AH45" s="362">
        <v>0</v>
      </c>
      <c r="AI45" s="361">
        <v>0</v>
      </c>
      <c r="AJ45" s="362">
        <v>0</v>
      </c>
    </row>
    <row r="46" spans="1:36">
      <c r="A46" s="142" t="s">
        <v>246</v>
      </c>
      <c r="B46" s="600">
        <v>0</v>
      </c>
      <c r="C46" s="601">
        <v>0</v>
      </c>
      <c r="D46" s="600">
        <v>0</v>
      </c>
      <c r="E46" s="601">
        <v>0</v>
      </c>
      <c r="F46" s="600">
        <v>0</v>
      </c>
      <c r="G46" s="601">
        <v>0</v>
      </c>
      <c r="H46" s="600">
        <v>0</v>
      </c>
      <c r="I46" s="601">
        <v>0</v>
      </c>
      <c r="J46" s="600">
        <v>0</v>
      </c>
      <c r="K46" s="601">
        <v>0</v>
      </c>
      <c r="L46" s="600">
        <v>0</v>
      </c>
      <c r="M46" s="601">
        <v>0</v>
      </c>
      <c r="N46" s="600">
        <v>0</v>
      </c>
      <c r="O46" s="601">
        <v>0</v>
      </c>
      <c r="P46" s="600">
        <v>0</v>
      </c>
      <c r="Q46" s="601">
        <v>0</v>
      </c>
      <c r="R46" s="600">
        <v>0</v>
      </c>
      <c r="S46" s="601">
        <v>0</v>
      </c>
      <c r="T46" s="600">
        <v>0</v>
      </c>
      <c r="U46" s="601">
        <v>0</v>
      </c>
      <c r="V46" s="600">
        <v>0</v>
      </c>
      <c r="W46" s="601">
        <v>0</v>
      </c>
      <c r="X46" s="600">
        <v>0</v>
      </c>
      <c r="Y46" s="601">
        <v>0</v>
      </c>
      <c r="Z46" s="405">
        <v>0</v>
      </c>
      <c r="AA46" s="601">
        <v>0</v>
      </c>
      <c r="AB46" s="405">
        <v>0</v>
      </c>
      <c r="AC46" s="361">
        <v>0</v>
      </c>
      <c r="AD46" s="362">
        <v>0</v>
      </c>
      <c r="AE46" s="361">
        <v>0</v>
      </c>
      <c r="AF46" s="362">
        <v>0</v>
      </c>
      <c r="AG46" s="361">
        <v>0</v>
      </c>
      <c r="AH46" s="362">
        <v>0</v>
      </c>
      <c r="AI46" s="361">
        <v>0</v>
      </c>
      <c r="AJ46" s="362">
        <v>0</v>
      </c>
    </row>
    <row r="47" spans="1:36">
      <c r="A47" s="142" t="s">
        <v>7</v>
      </c>
      <c r="B47" s="600">
        <v>0</v>
      </c>
      <c r="C47" s="601">
        <v>0</v>
      </c>
      <c r="D47" s="600">
        <v>0</v>
      </c>
      <c r="E47" s="601">
        <v>0</v>
      </c>
      <c r="F47" s="600">
        <v>0</v>
      </c>
      <c r="G47" s="601">
        <v>0</v>
      </c>
      <c r="H47" s="600">
        <v>0</v>
      </c>
      <c r="I47" s="601">
        <v>0</v>
      </c>
      <c r="J47" s="600">
        <v>0</v>
      </c>
      <c r="K47" s="601">
        <v>0</v>
      </c>
      <c r="L47" s="600">
        <v>0</v>
      </c>
      <c r="M47" s="601">
        <v>0</v>
      </c>
      <c r="N47" s="600">
        <v>0</v>
      </c>
      <c r="O47" s="601">
        <v>0</v>
      </c>
      <c r="P47" s="600">
        <v>0</v>
      </c>
      <c r="Q47" s="601">
        <v>0</v>
      </c>
      <c r="R47" s="600">
        <v>0</v>
      </c>
      <c r="S47" s="601">
        <v>0</v>
      </c>
      <c r="T47" s="600">
        <v>0</v>
      </c>
      <c r="U47" s="601">
        <v>0</v>
      </c>
      <c r="V47" s="600">
        <v>0</v>
      </c>
      <c r="W47" s="601">
        <v>0</v>
      </c>
      <c r="X47" s="600">
        <v>0</v>
      </c>
      <c r="Y47" s="601">
        <v>0</v>
      </c>
      <c r="Z47" s="405">
        <v>0</v>
      </c>
      <c r="AA47" s="601">
        <v>0</v>
      </c>
      <c r="AB47" s="405">
        <v>0</v>
      </c>
      <c r="AC47" s="361">
        <v>0</v>
      </c>
      <c r="AD47" s="362">
        <v>0</v>
      </c>
      <c r="AE47" s="361">
        <v>0</v>
      </c>
      <c r="AF47" s="362">
        <v>0</v>
      </c>
      <c r="AG47" s="361">
        <v>0</v>
      </c>
      <c r="AH47" s="362">
        <v>0</v>
      </c>
      <c r="AI47" s="361">
        <v>0</v>
      </c>
      <c r="AJ47" s="362">
        <v>0</v>
      </c>
    </row>
    <row r="48" spans="1:36">
      <c r="A48" s="142" t="s">
        <v>8</v>
      </c>
      <c r="B48" s="600">
        <v>0</v>
      </c>
      <c r="C48" s="601">
        <v>0</v>
      </c>
      <c r="D48" s="600">
        <v>0</v>
      </c>
      <c r="E48" s="601">
        <v>0</v>
      </c>
      <c r="F48" s="600">
        <v>0</v>
      </c>
      <c r="G48" s="601">
        <v>0</v>
      </c>
      <c r="H48" s="600">
        <v>0</v>
      </c>
      <c r="I48" s="601">
        <v>0</v>
      </c>
      <c r="J48" s="600">
        <v>0</v>
      </c>
      <c r="K48" s="601">
        <v>0</v>
      </c>
      <c r="L48" s="600">
        <v>0</v>
      </c>
      <c r="M48" s="601">
        <v>0</v>
      </c>
      <c r="N48" s="600">
        <v>0</v>
      </c>
      <c r="O48" s="601">
        <v>0</v>
      </c>
      <c r="P48" s="600">
        <v>0</v>
      </c>
      <c r="Q48" s="601">
        <v>0</v>
      </c>
      <c r="R48" s="600">
        <v>0</v>
      </c>
      <c r="S48" s="601">
        <v>0</v>
      </c>
      <c r="T48" s="600">
        <v>0</v>
      </c>
      <c r="U48" s="404">
        <v>0</v>
      </c>
      <c r="V48" s="600">
        <v>0</v>
      </c>
      <c r="W48" s="601">
        <v>0</v>
      </c>
      <c r="X48" s="600">
        <v>0</v>
      </c>
      <c r="Y48" s="404">
        <v>0</v>
      </c>
      <c r="Z48" s="405">
        <v>0</v>
      </c>
      <c r="AA48" s="404">
        <v>0</v>
      </c>
      <c r="AB48" s="405">
        <v>0</v>
      </c>
      <c r="AC48" s="361">
        <v>0</v>
      </c>
      <c r="AD48" s="362">
        <v>0</v>
      </c>
      <c r="AE48" s="361">
        <v>0</v>
      </c>
      <c r="AF48" s="362">
        <v>0</v>
      </c>
      <c r="AG48" s="361">
        <v>0</v>
      </c>
      <c r="AH48" s="362">
        <v>0</v>
      </c>
      <c r="AI48" s="361">
        <v>0</v>
      </c>
      <c r="AJ48" s="362">
        <v>0</v>
      </c>
    </row>
    <row r="49" spans="1:36">
      <c r="A49" s="142" t="s">
        <v>247</v>
      </c>
      <c r="B49" s="600">
        <v>0</v>
      </c>
      <c r="C49" s="601">
        <v>0</v>
      </c>
      <c r="D49" s="600">
        <v>0</v>
      </c>
      <c r="E49" s="601">
        <v>0</v>
      </c>
      <c r="F49" s="600">
        <v>0</v>
      </c>
      <c r="G49" s="601">
        <v>0</v>
      </c>
      <c r="H49" s="600">
        <v>0</v>
      </c>
      <c r="I49" s="601">
        <v>0</v>
      </c>
      <c r="J49" s="600">
        <v>0</v>
      </c>
      <c r="K49" s="601">
        <v>0</v>
      </c>
      <c r="L49" s="600">
        <v>0</v>
      </c>
      <c r="M49" s="601">
        <v>0</v>
      </c>
      <c r="N49" s="600">
        <v>0</v>
      </c>
      <c r="O49" s="601">
        <v>0</v>
      </c>
      <c r="P49" s="600">
        <v>0</v>
      </c>
      <c r="Q49" s="601">
        <v>0</v>
      </c>
      <c r="R49" s="600">
        <v>0</v>
      </c>
      <c r="S49" s="601">
        <v>0</v>
      </c>
      <c r="T49" s="600">
        <v>0</v>
      </c>
      <c r="U49" s="404">
        <v>0</v>
      </c>
      <c r="V49" s="600">
        <v>0</v>
      </c>
      <c r="W49" s="601">
        <v>0</v>
      </c>
      <c r="X49" s="600">
        <v>0</v>
      </c>
      <c r="Y49" s="404">
        <v>0</v>
      </c>
      <c r="Z49" s="405">
        <v>0</v>
      </c>
      <c r="AA49" s="404">
        <v>0</v>
      </c>
      <c r="AB49" s="405">
        <v>0</v>
      </c>
      <c r="AC49" s="361">
        <v>0</v>
      </c>
      <c r="AD49" s="362">
        <v>0</v>
      </c>
      <c r="AE49" s="361">
        <v>0</v>
      </c>
      <c r="AF49" s="362">
        <v>0</v>
      </c>
      <c r="AG49" s="361">
        <v>0</v>
      </c>
      <c r="AH49" s="362">
        <v>0</v>
      </c>
      <c r="AI49" s="361">
        <v>0</v>
      </c>
      <c r="AJ49" s="362">
        <v>0</v>
      </c>
    </row>
    <row r="50" spans="1:36">
      <c r="A50" s="490" t="s">
        <v>255</v>
      </c>
      <c r="B50" s="116"/>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row>
    <row r="51" spans="1:36">
      <c r="A51" s="434" t="s">
        <v>9</v>
      </c>
      <c r="B51" s="174">
        <v>0</v>
      </c>
      <c r="C51" s="552">
        <v>0</v>
      </c>
      <c r="D51" s="174">
        <v>0</v>
      </c>
      <c r="E51" s="552">
        <v>0</v>
      </c>
      <c r="F51" s="174">
        <v>0</v>
      </c>
      <c r="G51" s="552">
        <v>0</v>
      </c>
      <c r="H51" s="174">
        <v>40</v>
      </c>
      <c r="I51" s="552">
        <v>200</v>
      </c>
      <c r="J51" s="174">
        <v>2950</v>
      </c>
      <c r="K51" s="552">
        <v>400</v>
      </c>
      <c r="L51" s="174">
        <v>1329</v>
      </c>
      <c r="M51" s="552">
        <v>64</v>
      </c>
      <c r="N51" s="174">
        <v>0</v>
      </c>
      <c r="O51" s="552">
        <v>1942</v>
      </c>
      <c r="P51" s="174">
        <v>80</v>
      </c>
      <c r="Q51" s="552">
        <v>0</v>
      </c>
      <c r="R51" s="174">
        <v>0</v>
      </c>
      <c r="S51" s="552">
        <v>0</v>
      </c>
      <c r="T51" s="174">
        <v>0</v>
      </c>
      <c r="U51" s="599">
        <v>0</v>
      </c>
      <c r="V51" s="174">
        <v>0</v>
      </c>
      <c r="W51" s="552">
        <v>0</v>
      </c>
      <c r="X51" s="174">
        <v>0</v>
      </c>
      <c r="Y51" s="599">
        <v>0</v>
      </c>
      <c r="Z51" s="174">
        <v>0</v>
      </c>
      <c r="AA51" s="599">
        <v>0</v>
      </c>
      <c r="AB51" s="174">
        <v>0</v>
      </c>
      <c r="AC51" s="594">
        <v>0</v>
      </c>
      <c r="AD51" s="593">
        <v>0</v>
      </c>
      <c r="AE51" s="594">
        <v>0</v>
      </c>
      <c r="AF51" s="593">
        <v>0</v>
      </c>
      <c r="AG51" s="594">
        <v>0</v>
      </c>
      <c r="AH51" s="593">
        <v>0</v>
      </c>
      <c r="AI51" s="594">
        <v>0</v>
      </c>
      <c r="AJ51" s="593">
        <v>0</v>
      </c>
    </row>
    <row r="52" spans="1:36">
      <c r="A52" s="142" t="s">
        <v>1</v>
      </c>
      <c r="B52" s="405">
        <v>0</v>
      </c>
      <c r="C52" s="404">
        <v>0</v>
      </c>
      <c r="D52" s="405">
        <v>0</v>
      </c>
      <c r="E52" s="404">
        <v>0</v>
      </c>
      <c r="F52" s="405">
        <v>0</v>
      </c>
      <c r="G52" s="404">
        <v>0</v>
      </c>
      <c r="H52" s="405">
        <v>40</v>
      </c>
      <c r="I52" s="404">
        <v>0</v>
      </c>
      <c r="J52" s="405">
        <v>1200</v>
      </c>
      <c r="K52" s="404">
        <v>0</v>
      </c>
      <c r="L52" s="405">
        <v>692</v>
      </c>
      <c r="M52" s="404">
        <v>64</v>
      </c>
      <c r="N52" s="405">
        <v>0</v>
      </c>
      <c r="O52" s="404">
        <v>796</v>
      </c>
      <c r="P52" s="405">
        <v>0</v>
      </c>
      <c r="Q52" s="404">
        <v>0</v>
      </c>
      <c r="R52" s="405">
        <v>0</v>
      </c>
      <c r="S52" s="404">
        <v>0</v>
      </c>
      <c r="T52" s="405">
        <v>0</v>
      </c>
      <c r="U52" s="404">
        <v>0</v>
      </c>
      <c r="V52" s="405">
        <v>0</v>
      </c>
      <c r="W52" s="404">
        <v>0</v>
      </c>
      <c r="X52" s="405">
        <v>0</v>
      </c>
      <c r="Y52" s="404">
        <v>0</v>
      </c>
      <c r="Z52" s="405">
        <v>0</v>
      </c>
      <c r="AA52" s="404">
        <v>0</v>
      </c>
      <c r="AB52" s="405">
        <v>0</v>
      </c>
      <c r="AC52" s="361">
        <v>0</v>
      </c>
      <c r="AD52" s="362">
        <v>0</v>
      </c>
      <c r="AE52" s="361">
        <v>0</v>
      </c>
      <c r="AF52" s="362">
        <v>0</v>
      </c>
      <c r="AG52" s="361">
        <v>0</v>
      </c>
      <c r="AH52" s="362">
        <v>0</v>
      </c>
      <c r="AI52" s="361">
        <v>0</v>
      </c>
      <c r="AJ52" s="362">
        <v>0</v>
      </c>
    </row>
    <row r="53" spans="1:36">
      <c r="A53" s="142" t="s">
        <v>2</v>
      </c>
      <c r="B53" s="600">
        <v>0</v>
      </c>
      <c r="C53" s="601">
        <v>0</v>
      </c>
      <c r="D53" s="600">
        <v>0</v>
      </c>
      <c r="E53" s="601">
        <v>0</v>
      </c>
      <c r="F53" s="600">
        <v>0</v>
      </c>
      <c r="G53" s="601">
        <v>0</v>
      </c>
      <c r="H53" s="600">
        <v>0</v>
      </c>
      <c r="I53" s="601">
        <v>0</v>
      </c>
      <c r="J53" s="600">
        <v>0</v>
      </c>
      <c r="K53" s="601">
        <v>0</v>
      </c>
      <c r="L53" s="600">
        <v>0</v>
      </c>
      <c r="M53" s="601">
        <v>0</v>
      </c>
      <c r="N53" s="600">
        <v>0</v>
      </c>
      <c r="O53" s="601">
        <v>0</v>
      </c>
      <c r="P53" s="600">
        <v>0</v>
      </c>
      <c r="Q53" s="601">
        <v>0</v>
      </c>
      <c r="R53" s="600">
        <v>0</v>
      </c>
      <c r="S53" s="601">
        <v>0</v>
      </c>
      <c r="T53" s="600">
        <v>0</v>
      </c>
      <c r="U53" s="404">
        <v>0</v>
      </c>
      <c r="V53" s="600">
        <v>0</v>
      </c>
      <c r="W53" s="601">
        <v>0</v>
      </c>
      <c r="X53" s="600">
        <v>0</v>
      </c>
      <c r="Y53" s="404">
        <v>0</v>
      </c>
      <c r="Z53" s="600">
        <v>0</v>
      </c>
      <c r="AA53" s="404">
        <v>0</v>
      </c>
      <c r="AB53" s="405">
        <v>0</v>
      </c>
      <c r="AC53" s="361">
        <v>0</v>
      </c>
      <c r="AD53" s="362">
        <v>0</v>
      </c>
      <c r="AE53" s="361">
        <v>0</v>
      </c>
      <c r="AF53" s="362">
        <v>0</v>
      </c>
      <c r="AG53" s="361">
        <v>0</v>
      </c>
      <c r="AH53" s="362">
        <v>0</v>
      </c>
      <c r="AI53" s="361">
        <v>0</v>
      </c>
      <c r="AJ53" s="362">
        <v>0</v>
      </c>
    </row>
    <row r="54" spans="1:36">
      <c r="A54" s="142" t="s">
        <v>3</v>
      </c>
      <c r="B54" s="405">
        <v>0</v>
      </c>
      <c r="C54" s="404">
        <v>0</v>
      </c>
      <c r="D54" s="405">
        <v>0</v>
      </c>
      <c r="E54" s="404">
        <v>0</v>
      </c>
      <c r="F54" s="405">
        <v>0</v>
      </c>
      <c r="G54" s="404">
        <v>0</v>
      </c>
      <c r="H54" s="405">
        <v>0</v>
      </c>
      <c r="I54" s="404">
        <v>0</v>
      </c>
      <c r="J54" s="405">
        <v>250</v>
      </c>
      <c r="K54" s="404">
        <v>250</v>
      </c>
      <c r="L54" s="405">
        <v>0</v>
      </c>
      <c r="M54" s="404">
        <v>0</v>
      </c>
      <c r="N54" s="405">
        <v>0</v>
      </c>
      <c r="O54" s="404">
        <v>0</v>
      </c>
      <c r="P54" s="405">
        <v>0</v>
      </c>
      <c r="Q54" s="404">
        <v>0</v>
      </c>
      <c r="R54" s="405">
        <v>0</v>
      </c>
      <c r="S54" s="404">
        <v>0</v>
      </c>
      <c r="T54" s="405">
        <v>0</v>
      </c>
      <c r="U54" s="404">
        <v>0</v>
      </c>
      <c r="V54" s="405">
        <v>0</v>
      </c>
      <c r="W54" s="404">
        <v>0</v>
      </c>
      <c r="X54" s="405">
        <v>0</v>
      </c>
      <c r="Y54" s="404">
        <v>0</v>
      </c>
      <c r="Z54" s="405">
        <v>0</v>
      </c>
      <c r="AA54" s="404">
        <v>0</v>
      </c>
      <c r="AB54" s="405">
        <v>0</v>
      </c>
      <c r="AC54" s="361">
        <v>0</v>
      </c>
      <c r="AD54" s="362">
        <v>0</v>
      </c>
      <c r="AE54" s="361">
        <v>0</v>
      </c>
      <c r="AF54" s="362">
        <v>0</v>
      </c>
      <c r="AG54" s="361">
        <v>0</v>
      </c>
      <c r="AH54" s="362">
        <v>0</v>
      </c>
      <c r="AI54" s="361">
        <v>0</v>
      </c>
      <c r="AJ54" s="362">
        <v>0</v>
      </c>
    </row>
    <row r="55" spans="1:36">
      <c r="A55" s="142" t="s">
        <v>4</v>
      </c>
      <c r="B55" s="405">
        <v>0</v>
      </c>
      <c r="C55" s="404">
        <v>0</v>
      </c>
      <c r="D55" s="405">
        <v>0</v>
      </c>
      <c r="E55" s="404">
        <v>0</v>
      </c>
      <c r="F55" s="405">
        <v>0</v>
      </c>
      <c r="G55" s="404">
        <v>0</v>
      </c>
      <c r="H55" s="405">
        <v>0</v>
      </c>
      <c r="I55" s="404">
        <v>0</v>
      </c>
      <c r="J55" s="405">
        <v>350</v>
      </c>
      <c r="K55" s="404">
        <v>0</v>
      </c>
      <c r="L55" s="405">
        <v>0</v>
      </c>
      <c r="M55" s="404">
        <v>0</v>
      </c>
      <c r="N55" s="405">
        <v>0</v>
      </c>
      <c r="O55" s="404">
        <v>224</v>
      </c>
      <c r="P55" s="405">
        <v>80</v>
      </c>
      <c r="Q55" s="404">
        <v>0</v>
      </c>
      <c r="R55" s="405">
        <v>0</v>
      </c>
      <c r="S55" s="404">
        <v>0</v>
      </c>
      <c r="T55" s="405">
        <v>0</v>
      </c>
      <c r="U55" s="404">
        <v>0</v>
      </c>
      <c r="V55" s="405">
        <v>0</v>
      </c>
      <c r="W55" s="404">
        <v>0</v>
      </c>
      <c r="X55" s="405">
        <v>0</v>
      </c>
      <c r="Y55" s="404">
        <v>0</v>
      </c>
      <c r="Z55" s="405">
        <v>0</v>
      </c>
      <c r="AA55" s="404">
        <v>0</v>
      </c>
      <c r="AB55" s="405">
        <v>0</v>
      </c>
      <c r="AC55" s="361">
        <v>0</v>
      </c>
      <c r="AD55" s="362">
        <v>0</v>
      </c>
      <c r="AE55" s="361">
        <v>0</v>
      </c>
      <c r="AF55" s="362">
        <v>0</v>
      </c>
      <c r="AG55" s="361">
        <v>0</v>
      </c>
      <c r="AH55" s="362">
        <v>0</v>
      </c>
      <c r="AI55" s="361">
        <v>0</v>
      </c>
      <c r="AJ55" s="362">
        <v>0</v>
      </c>
    </row>
    <row r="56" spans="1:36">
      <c r="A56" s="142" t="s">
        <v>5</v>
      </c>
      <c r="B56" s="600">
        <v>0</v>
      </c>
      <c r="C56" s="601">
        <v>0</v>
      </c>
      <c r="D56" s="600">
        <v>0</v>
      </c>
      <c r="E56" s="601">
        <v>0</v>
      </c>
      <c r="F56" s="600">
        <v>0</v>
      </c>
      <c r="G56" s="601">
        <v>0</v>
      </c>
      <c r="H56" s="600">
        <v>0</v>
      </c>
      <c r="I56" s="601">
        <v>0</v>
      </c>
      <c r="J56" s="600">
        <v>0</v>
      </c>
      <c r="K56" s="601">
        <v>0</v>
      </c>
      <c r="L56" s="600">
        <v>0</v>
      </c>
      <c r="M56" s="601">
        <v>0</v>
      </c>
      <c r="N56" s="600">
        <v>0</v>
      </c>
      <c r="O56" s="601">
        <v>0</v>
      </c>
      <c r="P56" s="600">
        <v>0</v>
      </c>
      <c r="Q56" s="601">
        <v>0</v>
      </c>
      <c r="R56" s="600">
        <v>0</v>
      </c>
      <c r="S56" s="601">
        <v>0</v>
      </c>
      <c r="T56" s="600">
        <v>0</v>
      </c>
      <c r="U56" s="404">
        <v>0</v>
      </c>
      <c r="V56" s="600">
        <v>0</v>
      </c>
      <c r="W56" s="601">
        <v>0</v>
      </c>
      <c r="X56" s="600">
        <v>0</v>
      </c>
      <c r="Y56" s="404">
        <v>0</v>
      </c>
      <c r="Z56" s="600">
        <v>0</v>
      </c>
      <c r="AA56" s="404">
        <v>0</v>
      </c>
      <c r="AB56" s="405">
        <v>0</v>
      </c>
      <c r="AC56" s="361">
        <v>0</v>
      </c>
      <c r="AD56" s="362">
        <v>0</v>
      </c>
      <c r="AE56" s="361">
        <v>0</v>
      </c>
      <c r="AF56" s="362">
        <v>0</v>
      </c>
      <c r="AG56" s="361">
        <v>0</v>
      </c>
      <c r="AH56" s="362">
        <v>0</v>
      </c>
      <c r="AI56" s="361">
        <v>0</v>
      </c>
      <c r="AJ56" s="362">
        <v>0</v>
      </c>
    </row>
    <row r="57" spans="1:36">
      <c r="A57" s="142" t="s">
        <v>6</v>
      </c>
      <c r="B57" s="600">
        <v>0</v>
      </c>
      <c r="C57" s="601">
        <v>0</v>
      </c>
      <c r="D57" s="600">
        <v>0</v>
      </c>
      <c r="E57" s="601">
        <v>0</v>
      </c>
      <c r="F57" s="600">
        <v>0</v>
      </c>
      <c r="G57" s="601">
        <v>0</v>
      </c>
      <c r="H57" s="600">
        <v>0</v>
      </c>
      <c r="I57" s="601">
        <v>0</v>
      </c>
      <c r="J57" s="600">
        <v>0</v>
      </c>
      <c r="K57" s="601">
        <v>0</v>
      </c>
      <c r="L57" s="600">
        <v>0</v>
      </c>
      <c r="M57" s="601">
        <v>0</v>
      </c>
      <c r="N57" s="600">
        <v>0</v>
      </c>
      <c r="O57" s="601">
        <v>0</v>
      </c>
      <c r="P57" s="600">
        <v>0</v>
      </c>
      <c r="Q57" s="601">
        <v>0</v>
      </c>
      <c r="R57" s="600">
        <v>0</v>
      </c>
      <c r="S57" s="601">
        <v>0</v>
      </c>
      <c r="T57" s="600">
        <v>0</v>
      </c>
      <c r="U57" s="404">
        <v>0</v>
      </c>
      <c r="V57" s="600">
        <v>0</v>
      </c>
      <c r="W57" s="601">
        <v>0</v>
      </c>
      <c r="X57" s="600">
        <v>0</v>
      </c>
      <c r="Y57" s="404">
        <v>0</v>
      </c>
      <c r="Z57" s="600">
        <v>0</v>
      </c>
      <c r="AA57" s="404">
        <v>0</v>
      </c>
      <c r="AB57" s="405">
        <v>0</v>
      </c>
      <c r="AC57" s="361">
        <v>0</v>
      </c>
      <c r="AD57" s="362">
        <v>0</v>
      </c>
      <c r="AE57" s="361">
        <v>0</v>
      </c>
      <c r="AF57" s="362">
        <v>0</v>
      </c>
      <c r="AG57" s="361">
        <v>0</v>
      </c>
      <c r="AH57" s="362">
        <v>0</v>
      </c>
      <c r="AI57" s="361">
        <v>0</v>
      </c>
      <c r="AJ57" s="362">
        <v>0</v>
      </c>
    </row>
    <row r="58" spans="1:36">
      <c r="A58" s="142" t="s">
        <v>246</v>
      </c>
      <c r="B58" s="405">
        <v>0</v>
      </c>
      <c r="C58" s="404">
        <v>0</v>
      </c>
      <c r="D58" s="405">
        <v>0</v>
      </c>
      <c r="E58" s="404">
        <v>0</v>
      </c>
      <c r="F58" s="405">
        <v>0</v>
      </c>
      <c r="G58" s="404">
        <v>0</v>
      </c>
      <c r="H58" s="405">
        <v>0</v>
      </c>
      <c r="I58" s="404">
        <v>200</v>
      </c>
      <c r="J58" s="405">
        <v>0</v>
      </c>
      <c r="K58" s="404">
        <v>0</v>
      </c>
      <c r="L58" s="405">
        <v>0</v>
      </c>
      <c r="M58" s="404">
        <v>0</v>
      </c>
      <c r="N58" s="405">
        <v>0</v>
      </c>
      <c r="O58" s="404">
        <v>0</v>
      </c>
      <c r="P58" s="405">
        <v>0</v>
      </c>
      <c r="Q58" s="404">
        <v>0</v>
      </c>
      <c r="R58" s="405">
        <v>0</v>
      </c>
      <c r="S58" s="404">
        <v>0</v>
      </c>
      <c r="T58" s="405">
        <v>0</v>
      </c>
      <c r="U58" s="601">
        <v>0</v>
      </c>
      <c r="V58" s="405">
        <v>0</v>
      </c>
      <c r="W58" s="404">
        <v>0</v>
      </c>
      <c r="X58" s="405">
        <v>0</v>
      </c>
      <c r="Y58" s="601">
        <v>0</v>
      </c>
      <c r="Z58" s="405">
        <v>0</v>
      </c>
      <c r="AA58" s="601">
        <v>0</v>
      </c>
      <c r="AB58" s="405">
        <v>0</v>
      </c>
      <c r="AC58" s="361">
        <v>0</v>
      </c>
      <c r="AD58" s="362">
        <v>0</v>
      </c>
      <c r="AE58" s="361">
        <v>0</v>
      </c>
      <c r="AF58" s="362">
        <v>0</v>
      </c>
      <c r="AG58" s="361">
        <v>0</v>
      </c>
      <c r="AH58" s="362">
        <v>0</v>
      </c>
      <c r="AI58" s="361">
        <v>0</v>
      </c>
      <c r="AJ58" s="362">
        <v>0</v>
      </c>
    </row>
    <row r="59" spans="1:36">
      <c r="A59" s="142" t="s">
        <v>7</v>
      </c>
      <c r="B59" s="405">
        <v>0</v>
      </c>
      <c r="C59" s="404">
        <v>0</v>
      </c>
      <c r="D59" s="405">
        <v>0</v>
      </c>
      <c r="E59" s="404">
        <v>0</v>
      </c>
      <c r="F59" s="405">
        <v>0</v>
      </c>
      <c r="G59" s="404">
        <v>0</v>
      </c>
      <c r="H59" s="405">
        <v>0</v>
      </c>
      <c r="I59" s="404">
        <v>0</v>
      </c>
      <c r="J59" s="405">
        <v>0</v>
      </c>
      <c r="K59" s="404">
        <v>0</v>
      </c>
      <c r="L59" s="405">
        <v>0</v>
      </c>
      <c r="M59" s="404">
        <v>0</v>
      </c>
      <c r="N59" s="405">
        <v>0</v>
      </c>
      <c r="O59" s="404">
        <v>0</v>
      </c>
      <c r="P59" s="405">
        <v>0</v>
      </c>
      <c r="Q59" s="404">
        <v>0</v>
      </c>
      <c r="R59" s="405">
        <v>0</v>
      </c>
      <c r="S59" s="404">
        <v>0</v>
      </c>
      <c r="T59" s="405">
        <v>0</v>
      </c>
      <c r="U59" s="601">
        <v>0</v>
      </c>
      <c r="V59" s="405">
        <v>0</v>
      </c>
      <c r="W59" s="404">
        <v>0</v>
      </c>
      <c r="X59" s="405">
        <v>0</v>
      </c>
      <c r="Y59" s="601">
        <v>0</v>
      </c>
      <c r="Z59" s="405">
        <v>0</v>
      </c>
      <c r="AA59" s="601">
        <v>0</v>
      </c>
      <c r="AB59" s="405">
        <v>0</v>
      </c>
      <c r="AC59" s="361">
        <v>0</v>
      </c>
      <c r="AD59" s="362">
        <v>0</v>
      </c>
      <c r="AE59" s="361">
        <v>0</v>
      </c>
      <c r="AF59" s="362">
        <v>0</v>
      </c>
      <c r="AG59" s="361">
        <v>0</v>
      </c>
      <c r="AH59" s="362">
        <v>0</v>
      </c>
      <c r="AI59" s="361">
        <v>0</v>
      </c>
      <c r="AJ59" s="362">
        <v>0</v>
      </c>
    </row>
    <row r="60" spans="1:36">
      <c r="A60" s="142" t="s">
        <v>8</v>
      </c>
      <c r="B60" s="405">
        <v>0</v>
      </c>
      <c r="C60" s="404">
        <v>0</v>
      </c>
      <c r="D60" s="405">
        <v>0</v>
      </c>
      <c r="E60" s="404">
        <v>0</v>
      </c>
      <c r="F60" s="405">
        <v>0</v>
      </c>
      <c r="G60" s="404">
        <v>0</v>
      </c>
      <c r="H60" s="405">
        <v>0</v>
      </c>
      <c r="I60" s="404">
        <v>0</v>
      </c>
      <c r="J60" s="405">
        <v>150</v>
      </c>
      <c r="K60" s="404">
        <v>150</v>
      </c>
      <c r="L60" s="405">
        <v>0</v>
      </c>
      <c r="M60" s="404">
        <v>0</v>
      </c>
      <c r="N60" s="405">
        <v>0</v>
      </c>
      <c r="O60" s="404">
        <v>0</v>
      </c>
      <c r="P60" s="405">
        <v>0</v>
      </c>
      <c r="Q60" s="404">
        <v>0</v>
      </c>
      <c r="R60" s="405">
        <v>0</v>
      </c>
      <c r="S60" s="404">
        <v>0</v>
      </c>
      <c r="T60" s="405">
        <v>0</v>
      </c>
      <c r="U60" s="404">
        <v>0</v>
      </c>
      <c r="V60" s="405">
        <v>0</v>
      </c>
      <c r="W60" s="404">
        <v>0</v>
      </c>
      <c r="X60" s="405">
        <v>0</v>
      </c>
      <c r="Y60" s="404">
        <v>0</v>
      </c>
      <c r="Z60" s="405">
        <v>0</v>
      </c>
      <c r="AA60" s="404">
        <v>0</v>
      </c>
      <c r="AB60" s="405">
        <v>0</v>
      </c>
      <c r="AC60" s="361">
        <v>0</v>
      </c>
      <c r="AD60" s="362">
        <v>0</v>
      </c>
      <c r="AE60" s="361">
        <v>0</v>
      </c>
      <c r="AF60" s="362">
        <v>0</v>
      </c>
      <c r="AG60" s="361">
        <v>0</v>
      </c>
      <c r="AH60" s="362">
        <v>0</v>
      </c>
      <c r="AI60" s="361">
        <v>0</v>
      </c>
      <c r="AJ60" s="362">
        <v>0</v>
      </c>
    </row>
    <row r="61" spans="1:36" ht="13.5" thickBot="1">
      <c r="A61" s="155" t="s">
        <v>247</v>
      </c>
      <c r="B61" s="408">
        <v>0</v>
      </c>
      <c r="C61" s="407">
        <v>0</v>
      </c>
      <c r="D61" s="408">
        <v>0</v>
      </c>
      <c r="E61" s="407">
        <v>0</v>
      </c>
      <c r="F61" s="408">
        <v>0</v>
      </c>
      <c r="G61" s="407">
        <v>0</v>
      </c>
      <c r="H61" s="408">
        <v>0</v>
      </c>
      <c r="I61" s="407">
        <v>0</v>
      </c>
      <c r="J61" s="408">
        <v>1000</v>
      </c>
      <c r="K61" s="407">
        <v>0</v>
      </c>
      <c r="L61" s="408">
        <v>637</v>
      </c>
      <c r="M61" s="407">
        <v>0</v>
      </c>
      <c r="N61" s="408">
        <v>0</v>
      </c>
      <c r="O61" s="407">
        <v>922</v>
      </c>
      <c r="P61" s="408">
        <v>0</v>
      </c>
      <c r="Q61" s="407">
        <v>0</v>
      </c>
      <c r="R61" s="408">
        <v>0</v>
      </c>
      <c r="S61" s="407">
        <v>0</v>
      </c>
      <c r="T61" s="408">
        <v>0</v>
      </c>
      <c r="U61" s="407">
        <v>0</v>
      </c>
      <c r="V61" s="408">
        <v>0</v>
      </c>
      <c r="W61" s="407">
        <v>0</v>
      </c>
      <c r="X61" s="408">
        <v>0</v>
      </c>
      <c r="Y61" s="407">
        <v>0</v>
      </c>
      <c r="Z61" s="408">
        <v>0</v>
      </c>
      <c r="AA61" s="407">
        <v>0</v>
      </c>
      <c r="AB61" s="408">
        <v>0</v>
      </c>
      <c r="AC61" s="364">
        <v>0</v>
      </c>
      <c r="AD61" s="365">
        <v>0</v>
      </c>
      <c r="AE61" s="364">
        <v>0</v>
      </c>
      <c r="AF61" s="365">
        <v>0</v>
      </c>
      <c r="AG61" s="364">
        <v>0</v>
      </c>
      <c r="AH61" s="365">
        <v>0</v>
      </c>
      <c r="AI61" s="364">
        <v>0</v>
      </c>
      <c r="AJ61" s="365">
        <v>0</v>
      </c>
    </row>
    <row r="62" spans="1:36" ht="13.5" thickTop="1">
      <c r="A62" s="604" t="s">
        <v>160</v>
      </c>
      <c r="B62" s="605"/>
      <c r="C62" s="605"/>
      <c r="D62" s="605"/>
      <c r="E62" s="605"/>
      <c r="F62" s="605"/>
      <c r="G62" s="605"/>
      <c r="H62" s="605" t="s">
        <v>266</v>
      </c>
      <c r="I62" s="605"/>
      <c r="J62" s="605"/>
      <c r="K62" s="605"/>
      <c r="L62" s="605"/>
      <c r="M62" s="125"/>
      <c r="N62" s="605"/>
      <c r="O62" s="243"/>
      <c r="P62" s="125"/>
      <c r="Q62" s="125"/>
      <c r="R62" s="125"/>
      <c r="S62" s="125"/>
      <c r="T62" s="125"/>
      <c r="U62" s="125"/>
      <c r="V62" s="125"/>
      <c r="W62" s="125"/>
      <c r="X62" s="125"/>
      <c r="Y62" s="125"/>
      <c r="Z62" s="125"/>
      <c r="AA62" s="125"/>
      <c r="AB62" s="125"/>
      <c r="AC62" s="125"/>
      <c r="AD62" s="125"/>
      <c r="AE62" s="125"/>
      <c r="AF62" s="125"/>
      <c r="AG62" s="125"/>
      <c r="AH62" s="125"/>
      <c r="AI62" s="125"/>
      <c r="AJ62" s="29"/>
    </row>
    <row r="63" spans="1:36">
      <c r="A63" s="685" t="s">
        <v>256</v>
      </c>
      <c r="B63" s="685"/>
      <c r="C63" s="685"/>
      <c r="D63" s="685"/>
      <c r="E63" s="685"/>
      <c r="F63" s="685"/>
      <c r="G63" s="685"/>
      <c r="H63" s="685"/>
      <c r="I63" s="685"/>
      <c r="J63" s="685"/>
      <c r="K63" s="685"/>
      <c r="L63" s="685"/>
      <c r="M63" s="685"/>
      <c r="N63" s="224"/>
      <c r="O63" s="606"/>
      <c r="P63" s="125"/>
      <c r="Q63" s="125"/>
      <c r="R63" s="125"/>
      <c r="S63" s="125"/>
      <c r="T63" s="125"/>
      <c r="U63" s="125"/>
      <c r="V63" s="125"/>
      <c r="W63" s="125"/>
      <c r="X63" s="125"/>
      <c r="Y63" s="125"/>
      <c r="Z63" s="125"/>
      <c r="AA63" s="125"/>
      <c r="AB63" s="125"/>
      <c r="AC63" s="125"/>
      <c r="AD63" s="125"/>
      <c r="AE63" s="125"/>
      <c r="AF63" s="125"/>
      <c r="AG63" s="125"/>
      <c r="AH63" s="125"/>
      <c r="AI63" s="125"/>
      <c r="AJ63" s="29"/>
    </row>
    <row r="64" spans="1:36" s="315" customFormat="1" ht="11.25">
      <c r="A64" s="607" t="s">
        <v>423</v>
      </c>
      <c r="B64" s="607"/>
      <c r="C64" s="607"/>
      <c r="D64" s="607"/>
      <c r="E64" s="607"/>
      <c r="F64" s="607"/>
      <c r="G64" s="607"/>
      <c r="H64" s="607"/>
      <c r="I64" s="607"/>
      <c r="J64" s="607"/>
      <c r="K64" s="607"/>
      <c r="L64" s="607"/>
      <c r="M64" s="607"/>
      <c r="N64" s="608"/>
      <c r="O64" s="608"/>
      <c r="P64" s="608"/>
      <c r="Q64" s="608"/>
      <c r="R64" s="608"/>
      <c r="S64" s="608"/>
      <c r="T64" s="608"/>
      <c r="U64" s="608"/>
      <c r="V64" s="608"/>
      <c r="W64" s="608"/>
      <c r="X64" s="608"/>
      <c r="Y64" s="608"/>
      <c r="Z64" s="608"/>
      <c r="AA64" s="608"/>
      <c r="AB64" s="608"/>
      <c r="AC64" s="608"/>
      <c r="AD64" s="608"/>
      <c r="AE64" s="608"/>
      <c r="AF64" s="608"/>
      <c r="AG64" s="608"/>
      <c r="AH64" s="608"/>
      <c r="AI64" s="608"/>
      <c r="AJ64" s="68"/>
    </row>
  </sheetData>
  <mergeCells count="6">
    <mergeCell ref="A63:M63"/>
    <mergeCell ref="B5:AI6"/>
    <mergeCell ref="A1:AJ1"/>
    <mergeCell ref="A2:AJ2"/>
    <mergeCell ref="A3:AJ3"/>
    <mergeCell ref="A4:AJ4"/>
  </mergeCells>
  <hyperlinks>
    <hyperlink ref="A5" location="Índice!A1" display="Índice" xr:uid="{00000000-0004-0000-0A00-000000000000}"/>
  </hyperlinks>
  <printOptions horizontalCentered="1"/>
  <pageMargins left="0.23622047244094491" right="0.15748031496062992" top="0.74803149606299213" bottom="0.74803149606299213" header="0.31496062992125984" footer="0.31496062992125984"/>
  <pageSetup orientation="landscape" r:id="rId1"/>
  <headerFooter alignWithMargins="0">
    <oddFooter>&amp;R&amp;P</oddFooter>
  </headerFooter>
  <rowBreaks count="1" manualBreakCount="1">
    <brk id="37" max="16383" man="1"/>
  </rowBreaks>
  <colBreaks count="1" manualBreakCount="1">
    <brk id="15"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9"/>
  <sheetViews>
    <sheetView zoomScaleNormal="100" workbookViewId="0">
      <selection activeCell="A9" sqref="A9"/>
    </sheetView>
  </sheetViews>
  <sheetFormatPr defaultColWidth="0" defaultRowHeight="12.75" zeroHeight="1"/>
  <cols>
    <col min="1" max="1" width="19" style="62" customWidth="1"/>
    <col min="2" max="19" width="6.140625" style="62" customWidth="1"/>
    <col min="20" max="21" width="6.140625" customWidth="1"/>
    <col min="22" max="22" width="6" customWidth="1"/>
    <col min="23" max="23" width="6.140625" customWidth="1"/>
    <col min="24" max="24" width="6" customWidth="1"/>
    <col min="25" max="25" width="6.140625" customWidth="1"/>
    <col min="26" max="26" width="6" customWidth="1"/>
    <col min="27" max="27" width="6.140625" customWidth="1"/>
    <col min="28" max="16384" width="11.42578125" hidden="1"/>
  </cols>
  <sheetData>
    <row r="1" spans="1:27" ht="15">
      <c r="A1" s="682" t="s">
        <v>159</v>
      </c>
      <c r="B1" s="682"/>
      <c r="C1" s="682"/>
      <c r="D1" s="682"/>
      <c r="E1" s="682"/>
      <c r="F1" s="682"/>
      <c r="G1" s="682"/>
      <c r="H1" s="682"/>
      <c r="I1" s="682"/>
      <c r="J1" s="682"/>
      <c r="K1" s="682"/>
      <c r="L1" s="682"/>
      <c r="M1" s="682"/>
      <c r="N1" s="682"/>
      <c r="O1" s="682"/>
      <c r="P1" s="682"/>
      <c r="Q1" s="682"/>
      <c r="R1" s="682"/>
      <c r="S1" s="682"/>
      <c r="T1" s="682"/>
      <c r="U1" s="682"/>
      <c r="V1" s="682"/>
      <c r="W1" s="682"/>
      <c r="X1" s="682"/>
      <c r="Y1" s="682"/>
      <c r="Z1" s="682"/>
    </row>
    <row r="2" spans="1:27" s="83" customFormat="1" ht="15">
      <c r="A2" s="339"/>
      <c r="B2" s="339"/>
      <c r="C2" s="339"/>
      <c r="D2" s="339"/>
      <c r="E2" s="339"/>
      <c r="F2" s="339"/>
      <c r="G2" s="339"/>
      <c r="H2" s="339"/>
      <c r="I2" s="339"/>
      <c r="J2" s="339"/>
      <c r="K2" s="339"/>
      <c r="L2" s="339"/>
      <c r="M2" s="339"/>
      <c r="N2" s="339"/>
      <c r="O2" s="339"/>
      <c r="P2" s="339"/>
      <c r="Q2" s="339"/>
      <c r="R2" s="339"/>
      <c r="S2" s="339"/>
      <c r="T2" s="339"/>
      <c r="U2" s="339"/>
      <c r="V2" s="339"/>
      <c r="W2" s="339"/>
      <c r="X2" s="339"/>
      <c r="Y2" s="339"/>
      <c r="Z2" s="339"/>
    </row>
    <row r="3" spans="1:27">
      <c r="A3" s="683" t="s">
        <v>347</v>
      </c>
      <c r="B3" s="683"/>
      <c r="C3" s="683"/>
      <c r="D3" s="683"/>
      <c r="E3" s="683"/>
      <c r="F3" s="683"/>
      <c r="G3" s="683"/>
      <c r="H3" s="683"/>
      <c r="I3" s="683"/>
      <c r="J3" s="683"/>
      <c r="K3" s="683"/>
      <c r="L3" s="683"/>
      <c r="M3" s="683"/>
      <c r="N3" s="683"/>
      <c r="O3" s="683"/>
      <c r="P3" s="683"/>
      <c r="Q3" s="683"/>
      <c r="R3" s="683"/>
      <c r="S3" s="683"/>
      <c r="T3" s="683"/>
      <c r="U3" s="683"/>
      <c r="V3" s="683"/>
      <c r="W3" s="683"/>
      <c r="X3" s="683"/>
      <c r="Y3" s="683"/>
      <c r="Z3" s="683"/>
    </row>
    <row r="4" spans="1:27">
      <c r="A4" s="683" t="s">
        <v>410</v>
      </c>
      <c r="B4" s="683"/>
      <c r="C4" s="683"/>
      <c r="D4" s="683"/>
      <c r="E4" s="683"/>
      <c r="F4" s="683"/>
      <c r="G4" s="683"/>
      <c r="H4" s="683"/>
      <c r="I4" s="683"/>
      <c r="J4" s="683"/>
      <c r="K4" s="683"/>
      <c r="L4" s="683"/>
      <c r="M4" s="683"/>
      <c r="N4" s="683"/>
      <c r="O4" s="683"/>
      <c r="P4" s="683"/>
      <c r="Q4" s="683"/>
      <c r="R4" s="683"/>
      <c r="S4" s="683"/>
      <c r="T4" s="683"/>
      <c r="U4" s="683"/>
      <c r="V4" s="683"/>
      <c r="W4" s="683"/>
      <c r="X4" s="683"/>
      <c r="Y4" s="683"/>
      <c r="Z4" s="683"/>
    </row>
    <row r="5" spans="1:27" ht="16.5" customHeight="1">
      <c r="A5" s="189" t="s">
        <v>202</v>
      </c>
      <c r="B5" s="684" t="s">
        <v>316</v>
      </c>
      <c r="C5" s="684"/>
      <c r="D5" s="684"/>
      <c r="E5" s="684"/>
      <c r="F5" s="684"/>
      <c r="G5" s="684"/>
      <c r="H5" s="684"/>
      <c r="I5" s="684"/>
      <c r="J5" s="684"/>
      <c r="K5" s="684"/>
      <c r="L5" s="684"/>
      <c r="M5" s="684"/>
      <c r="N5" s="684"/>
      <c r="O5" s="684"/>
      <c r="P5" s="684"/>
      <c r="Q5" s="684"/>
      <c r="R5" s="684"/>
      <c r="S5" s="684"/>
      <c r="T5" s="684"/>
      <c r="U5" s="684"/>
      <c r="V5" s="684"/>
      <c r="W5" s="684"/>
      <c r="X5" s="684"/>
      <c r="Y5" s="684"/>
      <c r="Z5" s="684"/>
      <c r="AA5" s="684"/>
    </row>
    <row r="6" spans="1:27" ht="16.5" customHeight="1" thickBot="1">
      <c r="A6" s="190"/>
      <c r="B6" s="686"/>
      <c r="C6" s="686"/>
      <c r="D6" s="686"/>
      <c r="E6" s="686"/>
      <c r="F6" s="686"/>
      <c r="G6" s="686"/>
      <c r="H6" s="686"/>
      <c r="I6" s="686"/>
      <c r="J6" s="686"/>
      <c r="K6" s="686"/>
      <c r="L6" s="686"/>
      <c r="M6" s="686"/>
      <c r="N6" s="686"/>
      <c r="O6" s="686"/>
      <c r="P6" s="686"/>
      <c r="Q6" s="686"/>
      <c r="R6" s="686"/>
      <c r="S6" s="686"/>
      <c r="T6" s="686"/>
      <c r="U6" s="686"/>
      <c r="V6" s="686"/>
      <c r="W6" s="686"/>
      <c r="X6" s="686"/>
      <c r="Y6" s="686"/>
      <c r="Z6" s="686"/>
      <c r="AA6" s="686"/>
    </row>
    <row r="7" spans="1:27" ht="13.5" customHeight="1" thickTop="1">
      <c r="A7" s="609" t="s">
        <v>22</v>
      </c>
      <c r="B7" s="610">
        <v>2000</v>
      </c>
      <c r="C7" s="581">
        <v>2001</v>
      </c>
      <c r="D7" s="610">
        <v>2002</v>
      </c>
      <c r="E7" s="581">
        <v>2003</v>
      </c>
      <c r="F7" s="610">
        <v>2004</v>
      </c>
      <c r="G7" s="581">
        <v>2005</v>
      </c>
      <c r="H7" s="610">
        <v>2006</v>
      </c>
      <c r="I7" s="581">
        <v>2007</v>
      </c>
      <c r="J7" s="610">
        <v>2008</v>
      </c>
      <c r="K7" s="581">
        <v>2009</v>
      </c>
      <c r="L7" s="610">
        <v>2010</v>
      </c>
      <c r="M7" s="611">
        <v>2011</v>
      </c>
      <c r="N7" s="610">
        <v>2012</v>
      </c>
      <c r="O7" s="611">
        <v>2013</v>
      </c>
      <c r="P7" s="610">
        <v>2014</v>
      </c>
      <c r="Q7" s="611">
        <v>2015</v>
      </c>
      <c r="R7" s="610">
        <v>2016</v>
      </c>
      <c r="S7" s="611">
        <v>2017</v>
      </c>
      <c r="T7" s="610">
        <v>2018</v>
      </c>
      <c r="U7" s="611">
        <v>2019</v>
      </c>
      <c r="V7" s="246">
        <v>2020</v>
      </c>
      <c r="W7" s="611">
        <v>2021</v>
      </c>
      <c r="X7" s="246">
        <v>2022</v>
      </c>
      <c r="Y7" s="611">
        <v>2023</v>
      </c>
      <c r="Z7" s="246">
        <v>2024</v>
      </c>
      <c r="AA7" s="611">
        <v>2025</v>
      </c>
    </row>
    <row r="8" spans="1:27" ht="52.5" customHeight="1" thickBot="1">
      <c r="A8" s="612" t="s">
        <v>9</v>
      </c>
      <c r="B8" s="613">
        <v>10</v>
      </c>
      <c r="C8" s="614">
        <v>10</v>
      </c>
      <c r="D8" s="613">
        <v>10</v>
      </c>
      <c r="E8" s="614">
        <v>10</v>
      </c>
      <c r="F8" s="613">
        <v>14</v>
      </c>
      <c r="G8" s="614">
        <v>14</v>
      </c>
      <c r="H8" s="613">
        <v>14</v>
      </c>
      <c r="I8" s="614">
        <v>14</v>
      </c>
      <c r="J8" s="613">
        <v>14</v>
      </c>
      <c r="K8" s="614">
        <v>14</v>
      </c>
      <c r="L8" s="613">
        <v>14</v>
      </c>
      <c r="M8" s="614">
        <v>14</v>
      </c>
      <c r="N8" s="613">
        <v>14</v>
      </c>
      <c r="O8" s="615">
        <v>14</v>
      </c>
      <c r="P8" s="613">
        <v>14</v>
      </c>
      <c r="Q8" s="615">
        <v>13.3</v>
      </c>
      <c r="R8" s="613">
        <v>13.1</v>
      </c>
      <c r="S8" s="615">
        <v>12.7</v>
      </c>
      <c r="T8" s="613">
        <v>13.7</v>
      </c>
      <c r="U8" s="615">
        <v>9.1</v>
      </c>
      <c r="V8" s="616">
        <v>12.1</v>
      </c>
      <c r="W8" s="615">
        <v>8</v>
      </c>
      <c r="X8" s="616">
        <v>8</v>
      </c>
      <c r="Y8" s="615">
        <v>8</v>
      </c>
      <c r="Z8" s="616">
        <v>8</v>
      </c>
      <c r="AA8" s="615">
        <v>8</v>
      </c>
    </row>
    <row r="9" spans="1:27" s="62" customFormat="1" ht="13.5" customHeight="1" thickTop="1">
      <c r="A9" s="617" t="s">
        <v>433</v>
      </c>
      <c r="B9" s="617"/>
      <c r="C9" s="617"/>
      <c r="D9" s="617"/>
      <c r="E9" s="617"/>
      <c r="F9" s="617"/>
      <c r="G9" s="617"/>
      <c r="H9" s="617"/>
      <c r="I9" s="617"/>
      <c r="J9" s="617"/>
      <c r="K9" s="617"/>
      <c r="L9" s="617"/>
      <c r="M9" s="617"/>
      <c r="N9" s="617"/>
      <c r="O9" s="617"/>
      <c r="P9" s="617"/>
      <c r="Q9" s="617"/>
      <c r="R9" s="617"/>
      <c r="S9" s="617"/>
      <c r="T9" s="618"/>
      <c r="U9" s="618"/>
      <c r="V9" s="619"/>
      <c r="W9" s="618"/>
      <c r="X9" s="619"/>
      <c r="Y9" s="618"/>
      <c r="Z9" s="619"/>
      <c r="AA9" s="618"/>
    </row>
  </sheetData>
  <mergeCells count="4">
    <mergeCell ref="A4:Z4"/>
    <mergeCell ref="A3:Z3"/>
    <mergeCell ref="A1:Z1"/>
    <mergeCell ref="B5:AA6"/>
  </mergeCells>
  <hyperlinks>
    <hyperlink ref="A5" location="Índice!A1" display="Índice" xr:uid="{00000000-0004-0000-0B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D20"/>
  <sheetViews>
    <sheetView zoomScaleNormal="100" workbookViewId="0">
      <selection activeCell="A19" sqref="A19:W19"/>
    </sheetView>
  </sheetViews>
  <sheetFormatPr defaultColWidth="0" defaultRowHeight="12.75" zeroHeight="1"/>
  <cols>
    <col min="1" max="1" width="29.28515625" style="124" customWidth="1"/>
    <col min="2" max="26" width="6" style="124" customWidth="1"/>
    <col min="27" max="27" width="7.28515625" style="124" customWidth="1"/>
    <col min="28" max="28" width="6" style="124" customWidth="1"/>
    <col min="29" max="29" width="0.42578125" style="124" customWidth="1"/>
    <col min="30" max="30" width="7.28515625" style="124" customWidth="1"/>
    <col min="31" max="16384" width="11.42578125" hidden="1"/>
  </cols>
  <sheetData>
    <row r="1" spans="1:30" s="87" customFormat="1" ht="18">
      <c r="A1" s="682" t="s">
        <v>159</v>
      </c>
      <c r="B1" s="682"/>
      <c r="C1" s="682"/>
      <c r="D1" s="682"/>
      <c r="E1" s="682"/>
      <c r="F1" s="682"/>
      <c r="G1" s="682"/>
      <c r="H1" s="682"/>
      <c r="I1" s="682"/>
      <c r="J1" s="682"/>
      <c r="K1" s="682"/>
      <c r="L1" s="682"/>
      <c r="M1" s="682"/>
      <c r="N1" s="682"/>
      <c r="O1" s="682"/>
      <c r="P1" s="682"/>
      <c r="Q1" s="682"/>
      <c r="R1" s="682"/>
      <c r="S1" s="682"/>
      <c r="T1" s="682"/>
      <c r="U1" s="682"/>
      <c r="V1" s="682"/>
      <c r="W1" s="682"/>
      <c r="X1" s="682"/>
      <c r="Y1" s="682"/>
      <c r="Z1" s="682"/>
      <c r="AA1" s="682"/>
      <c r="AB1" s="682"/>
      <c r="AC1" s="682"/>
      <c r="AD1" s="682"/>
    </row>
    <row r="2" spans="1:30" s="29" customFormat="1" ht="15" customHeight="1">
      <c r="A2" s="663"/>
      <c r="B2" s="663"/>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row>
    <row r="3" spans="1:30" s="83" customFormat="1" ht="15">
      <c r="A3" s="683" t="s">
        <v>347</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row>
    <row r="4" spans="1:30" s="83" customFormat="1" ht="15">
      <c r="A4" s="683" t="s">
        <v>430</v>
      </c>
      <c r="B4" s="683"/>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row>
    <row r="5" spans="1:30" s="63" customFormat="1" ht="16.5" customHeight="1">
      <c r="A5" s="189" t="s">
        <v>202</v>
      </c>
      <c r="B5" s="684" t="s">
        <v>398</v>
      </c>
      <c r="C5" s="684"/>
      <c r="D5" s="684"/>
      <c r="E5" s="684"/>
      <c r="F5" s="684"/>
      <c r="G5" s="684"/>
      <c r="H5" s="684"/>
      <c r="I5" s="684"/>
      <c r="J5" s="684"/>
      <c r="K5" s="684"/>
      <c r="L5" s="684"/>
      <c r="M5" s="684"/>
      <c r="N5" s="684"/>
      <c r="O5" s="684"/>
      <c r="P5" s="684"/>
      <c r="Q5" s="684"/>
      <c r="R5" s="684"/>
      <c r="S5" s="684"/>
      <c r="T5" s="684"/>
      <c r="U5" s="684"/>
      <c r="V5" s="684"/>
      <c r="W5" s="684"/>
      <c r="X5" s="684"/>
      <c r="Y5" s="684"/>
      <c r="Z5" s="684"/>
      <c r="AA5" s="684"/>
      <c r="AB5" s="684"/>
      <c r="AC5" s="684"/>
      <c r="AD5" s="684"/>
    </row>
    <row r="6" spans="1:30" s="63" customFormat="1" ht="16.5" customHeight="1" thickBot="1">
      <c r="A6" s="190"/>
      <c r="B6" s="684"/>
      <c r="C6" s="684"/>
      <c r="D6" s="684"/>
      <c r="E6" s="684"/>
      <c r="F6" s="684"/>
      <c r="G6" s="684"/>
      <c r="H6" s="684"/>
      <c r="I6" s="684"/>
      <c r="J6" s="684"/>
      <c r="K6" s="684"/>
      <c r="L6" s="684"/>
      <c r="M6" s="684"/>
      <c r="N6" s="684"/>
      <c r="O6" s="684"/>
      <c r="P6" s="684"/>
      <c r="Q6" s="684"/>
      <c r="R6" s="684"/>
      <c r="S6" s="684"/>
      <c r="T6" s="684"/>
      <c r="U6" s="684"/>
      <c r="V6" s="684"/>
      <c r="W6" s="684"/>
      <c r="X6" s="684"/>
      <c r="Y6" s="684"/>
      <c r="Z6" s="684"/>
      <c r="AA6" s="684"/>
      <c r="AB6" s="684"/>
      <c r="AC6" s="684"/>
      <c r="AD6" s="684"/>
    </row>
    <row r="7" spans="1:30" ht="13.5" thickTop="1">
      <c r="A7" s="247" t="s">
        <v>22</v>
      </c>
      <c r="B7" s="329">
        <v>1998</v>
      </c>
      <c r="C7" s="316">
        <v>1999</v>
      </c>
      <c r="D7" s="329">
        <v>2000</v>
      </c>
      <c r="E7" s="316">
        <v>2001</v>
      </c>
      <c r="F7" s="329">
        <v>2002</v>
      </c>
      <c r="G7" s="316">
        <v>2003</v>
      </c>
      <c r="H7" s="329">
        <v>2004</v>
      </c>
      <c r="I7" s="316">
        <v>2005</v>
      </c>
      <c r="J7" s="329">
        <v>2006</v>
      </c>
      <c r="K7" s="316">
        <v>2007</v>
      </c>
      <c r="L7" s="329">
        <v>2008</v>
      </c>
      <c r="M7" s="316">
        <v>2009</v>
      </c>
      <c r="N7" s="329">
        <v>2010</v>
      </c>
      <c r="O7" s="316">
        <v>2011</v>
      </c>
      <c r="P7" s="329">
        <v>2012</v>
      </c>
      <c r="Q7" s="316">
        <v>2013</v>
      </c>
      <c r="R7" s="329">
        <v>2014</v>
      </c>
      <c r="S7" s="317">
        <v>2015</v>
      </c>
      <c r="T7" s="329">
        <v>2016</v>
      </c>
      <c r="U7" s="317">
        <v>2017</v>
      </c>
      <c r="V7" s="329">
        <v>2018</v>
      </c>
      <c r="W7" s="317">
        <v>2019</v>
      </c>
      <c r="X7" s="329">
        <v>2020</v>
      </c>
      <c r="Y7" s="317">
        <v>2021</v>
      </c>
      <c r="Z7" s="329">
        <v>2022</v>
      </c>
      <c r="AA7" s="317">
        <v>2023</v>
      </c>
      <c r="AB7" s="329">
        <v>2024</v>
      </c>
      <c r="AD7" s="317">
        <v>2025</v>
      </c>
    </row>
    <row r="8" spans="1:30">
      <c r="A8" s="335" t="s">
        <v>257</v>
      </c>
      <c r="B8" s="336"/>
      <c r="C8" s="336"/>
      <c r="D8" s="336"/>
      <c r="E8" s="336"/>
      <c r="F8" s="336"/>
      <c r="G8" s="336"/>
      <c r="H8" s="336"/>
      <c r="I8" s="336"/>
      <c r="J8" s="336"/>
      <c r="K8" s="336"/>
      <c r="L8" s="336"/>
      <c r="M8" s="336"/>
      <c r="N8" s="336"/>
      <c r="O8" s="336"/>
      <c r="P8" s="336"/>
      <c r="Q8" s="336"/>
      <c r="R8" s="336"/>
      <c r="S8" s="336"/>
      <c r="T8" s="336"/>
      <c r="U8" s="336"/>
      <c r="V8" s="336"/>
      <c r="W8" s="336"/>
      <c r="X8" s="336"/>
      <c r="Y8" s="336"/>
      <c r="Z8" s="336"/>
      <c r="AA8" s="336"/>
      <c r="AB8" s="336"/>
      <c r="AC8" s="337"/>
      <c r="AD8" s="336"/>
    </row>
    <row r="9" spans="1:30">
      <c r="A9" s="318" t="s">
        <v>258</v>
      </c>
      <c r="B9" s="330">
        <v>26.85</v>
      </c>
      <c r="C9" s="319">
        <v>26.15</v>
      </c>
      <c r="D9" s="331">
        <v>26.79</v>
      </c>
      <c r="E9" s="319">
        <v>23.64</v>
      </c>
      <c r="F9" s="333">
        <v>26.12</v>
      </c>
      <c r="G9" s="319">
        <v>31.39</v>
      </c>
      <c r="H9" s="330">
        <v>32.65</v>
      </c>
      <c r="I9" s="319">
        <v>23.22</v>
      </c>
      <c r="J9" s="331">
        <v>19.28</v>
      </c>
      <c r="K9" s="319">
        <v>17.04</v>
      </c>
      <c r="L9" s="333">
        <v>20.9</v>
      </c>
      <c r="M9" s="320">
        <v>18.77</v>
      </c>
      <c r="N9" s="330">
        <v>13.12</v>
      </c>
      <c r="O9" s="319">
        <v>15.7</v>
      </c>
      <c r="P9" s="331">
        <v>13.92</v>
      </c>
      <c r="Q9" s="319">
        <v>12.6</v>
      </c>
      <c r="R9" s="333">
        <v>14.56</v>
      </c>
      <c r="S9" s="320">
        <v>14.96</v>
      </c>
      <c r="T9" s="334">
        <v>15.1</v>
      </c>
      <c r="U9" s="320">
        <v>13.9</v>
      </c>
      <c r="V9" s="334">
        <v>12.49</v>
      </c>
      <c r="W9" s="320">
        <v>12.43</v>
      </c>
      <c r="X9" s="334">
        <v>10.823700000000001</v>
      </c>
      <c r="Y9" s="320">
        <v>9.5746000000000002</v>
      </c>
      <c r="Z9" s="334">
        <v>11.9781</v>
      </c>
      <c r="AA9" s="320">
        <v>14.364800000000001</v>
      </c>
      <c r="AB9" s="334">
        <v>15.3</v>
      </c>
      <c r="AD9" s="320">
        <v>14.6</v>
      </c>
    </row>
    <row r="10" spans="1:30">
      <c r="A10" s="273" t="s">
        <v>259</v>
      </c>
      <c r="B10" s="331" t="s">
        <v>161</v>
      </c>
      <c r="C10" s="319" t="s">
        <v>161</v>
      </c>
      <c r="D10" s="331">
        <v>26.44</v>
      </c>
      <c r="E10" s="319">
        <v>22.88</v>
      </c>
      <c r="F10" s="333">
        <v>25.36</v>
      </c>
      <c r="G10" s="319">
        <v>30.53</v>
      </c>
      <c r="H10" s="331">
        <v>32.1</v>
      </c>
      <c r="I10" s="319">
        <v>22.61</v>
      </c>
      <c r="J10" s="331">
        <v>18.54</v>
      </c>
      <c r="K10" s="319">
        <v>15.02</v>
      </c>
      <c r="L10" s="333">
        <v>19.489999999999998</v>
      </c>
      <c r="M10" s="319">
        <v>17.02</v>
      </c>
      <c r="N10" s="331">
        <v>11.08</v>
      </c>
      <c r="O10" s="319">
        <v>14.47</v>
      </c>
      <c r="P10" s="331">
        <v>11.78</v>
      </c>
      <c r="Q10" s="319">
        <v>11.9</v>
      </c>
      <c r="R10" s="333">
        <v>13.69</v>
      </c>
      <c r="S10" s="319">
        <v>14.32</v>
      </c>
      <c r="T10" s="333">
        <v>14.43</v>
      </c>
      <c r="U10" s="319">
        <v>13.1</v>
      </c>
      <c r="V10" s="333">
        <v>11.57</v>
      </c>
      <c r="W10" s="319">
        <v>11.43</v>
      </c>
      <c r="X10" s="333">
        <v>10.208299999999999</v>
      </c>
      <c r="Y10" s="319">
        <v>8.6060999999999996</v>
      </c>
      <c r="Z10" s="333">
        <v>10.712199999999999</v>
      </c>
      <c r="AA10" s="319">
        <v>13.0015</v>
      </c>
      <c r="AB10" s="333">
        <v>14</v>
      </c>
      <c r="AD10" s="319">
        <v>13.7</v>
      </c>
    </row>
    <row r="11" spans="1:30">
      <c r="A11" s="273" t="s">
        <v>260</v>
      </c>
      <c r="B11" s="331" t="s">
        <v>161</v>
      </c>
      <c r="C11" s="319" t="s">
        <v>161</v>
      </c>
      <c r="D11" s="331">
        <v>28.55</v>
      </c>
      <c r="E11" s="319">
        <v>27.65</v>
      </c>
      <c r="F11" s="333">
        <v>29.22</v>
      </c>
      <c r="G11" s="319">
        <v>35.5</v>
      </c>
      <c r="H11" s="331">
        <v>36</v>
      </c>
      <c r="I11" s="319">
        <v>26.18</v>
      </c>
      <c r="J11" s="331">
        <v>22.41</v>
      </c>
      <c r="K11" s="319">
        <v>19.22</v>
      </c>
      <c r="L11" s="333">
        <v>24.05</v>
      </c>
      <c r="M11" s="319">
        <v>22.24</v>
      </c>
      <c r="N11" s="331">
        <v>18.02</v>
      </c>
      <c r="O11" s="319">
        <v>21.6</v>
      </c>
      <c r="P11" s="331">
        <v>18.3</v>
      </c>
      <c r="Q11" s="319">
        <v>19.399999999999999</v>
      </c>
      <c r="R11" s="333">
        <v>19.350000000000001</v>
      </c>
      <c r="S11" s="319">
        <v>19.11</v>
      </c>
      <c r="T11" s="333">
        <v>18.77</v>
      </c>
      <c r="U11" s="319">
        <v>18.399999999999999</v>
      </c>
      <c r="V11" s="333">
        <v>17.64</v>
      </c>
      <c r="W11" s="319">
        <v>18.11</v>
      </c>
      <c r="X11" s="333">
        <v>15.4535</v>
      </c>
      <c r="Y11" s="319">
        <v>15.2841</v>
      </c>
      <c r="Z11" s="333">
        <v>17.849699999999999</v>
      </c>
      <c r="AA11" s="319">
        <v>19.7851</v>
      </c>
      <c r="AB11" s="333">
        <v>20.3</v>
      </c>
      <c r="AD11" s="319">
        <v>19.399999999999999</v>
      </c>
    </row>
    <row r="12" spans="1:30">
      <c r="A12" s="273" t="s">
        <v>261</v>
      </c>
      <c r="B12" s="331" t="s">
        <v>161</v>
      </c>
      <c r="C12" s="319" t="s">
        <v>161</v>
      </c>
      <c r="D12" s="331">
        <v>26.48</v>
      </c>
      <c r="E12" s="319">
        <v>24.6</v>
      </c>
      <c r="F12" s="333">
        <v>26.19</v>
      </c>
      <c r="G12" s="319">
        <v>32.44</v>
      </c>
      <c r="H12" s="331">
        <v>32.32</v>
      </c>
      <c r="I12" s="319">
        <v>19.29</v>
      </c>
      <c r="J12" s="331">
        <v>16.73</v>
      </c>
      <c r="K12" s="319">
        <v>14.42</v>
      </c>
      <c r="L12" s="333">
        <v>17.55</v>
      </c>
      <c r="M12" s="319">
        <v>14.69</v>
      </c>
      <c r="N12" s="331">
        <v>11.23</v>
      </c>
      <c r="O12" s="319">
        <v>13.99</v>
      </c>
      <c r="P12" s="331">
        <v>12.18</v>
      </c>
      <c r="Q12" s="319">
        <v>12.9</v>
      </c>
      <c r="R12" s="333">
        <v>11.73</v>
      </c>
      <c r="S12" s="319">
        <v>11.58</v>
      </c>
      <c r="T12" s="333">
        <v>12.19</v>
      </c>
      <c r="U12" s="319">
        <v>11.2</v>
      </c>
      <c r="V12" s="333">
        <v>11.61</v>
      </c>
      <c r="W12" s="319">
        <v>11.12</v>
      </c>
      <c r="X12" s="333">
        <v>10.8956</v>
      </c>
      <c r="Y12" s="319">
        <v>9.1478000000000002</v>
      </c>
      <c r="Z12" s="333">
        <v>11.454000000000001</v>
      </c>
      <c r="AA12" s="319">
        <v>11.4512</v>
      </c>
      <c r="AB12" s="333">
        <v>12.1</v>
      </c>
      <c r="AD12" s="319">
        <v>11.7</v>
      </c>
    </row>
    <row r="13" spans="1:30">
      <c r="A13" s="318" t="s">
        <v>399</v>
      </c>
      <c r="B13" s="330">
        <v>20.816723185812382</v>
      </c>
      <c r="C13" s="321">
        <v>20.596375698982872</v>
      </c>
      <c r="D13" s="331">
        <v>20.88</v>
      </c>
      <c r="E13" s="319">
        <v>21.21</v>
      </c>
      <c r="F13" s="333">
        <v>20.260000000000002</v>
      </c>
      <c r="G13" s="319">
        <v>24.54</v>
      </c>
      <c r="H13" s="330">
        <v>27.43</v>
      </c>
      <c r="I13" s="321">
        <v>20.7</v>
      </c>
      <c r="J13" s="331">
        <v>17.5</v>
      </c>
      <c r="K13" s="319">
        <v>14.8</v>
      </c>
      <c r="L13" s="333">
        <v>16.8</v>
      </c>
      <c r="M13" s="319">
        <v>17.399999999999999</v>
      </c>
      <c r="N13" s="330">
        <v>12.9</v>
      </c>
      <c r="O13" s="321">
        <v>14.94</v>
      </c>
      <c r="P13" s="331">
        <v>13.34</v>
      </c>
      <c r="Q13" s="319">
        <v>12.1</v>
      </c>
      <c r="R13" s="333">
        <v>11.01</v>
      </c>
      <c r="S13" s="319">
        <v>13.74</v>
      </c>
      <c r="T13" s="333">
        <v>14.36</v>
      </c>
      <c r="U13" s="319">
        <v>13.9</v>
      </c>
      <c r="V13" s="333">
        <v>13.07</v>
      </c>
      <c r="W13" s="319">
        <v>12.9</v>
      </c>
      <c r="X13" s="333">
        <v>11.6031</v>
      </c>
      <c r="Y13" s="319">
        <v>10.1709</v>
      </c>
      <c r="Z13" s="333">
        <v>13.264799999999999</v>
      </c>
      <c r="AA13" s="319">
        <v>14.4552</v>
      </c>
      <c r="AB13" s="333">
        <v>15.1</v>
      </c>
      <c r="AD13" s="319">
        <v>14.9</v>
      </c>
    </row>
    <row r="14" spans="1:30">
      <c r="A14" s="318" t="s">
        <v>262</v>
      </c>
      <c r="B14" s="330">
        <v>28.174438629799813</v>
      </c>
      <c r="C14" s="321">
        <v>26.399037275294603</v>
      </c>
      <c r="D14" s="331">
        <v>29.49</v>
      </c>
      <c r="E14" s="321">
        <v>27.29</v>
      </c>
      <c r="F14" s="331">
        <v>28.86</v>
      </c>
      <c r="G14" s="321">
        <v>38.33</v>
      </c>
      <c r="H14" s="330">
        <v>42.77</v>
      </c>
      <c r="I14" s="321">
        <v>36.89</v>
      </c>
      <c r="J14" s="331">
        <v>33.24</v>
      </c>
      <c r="K14" s="321">
        <v>31.5</v>
      </c>
      <c r="L14" s="331">
        <v>33.5</v>
      </c>
      <c r="M14" s="319">
        <v>32.700000000000003</v>
      </c>
      <c r="N14" s="330">
        <v>28.2</v>
      </c>
      <c r="O14" s="321">
        <v>30.52</v>
      </c>
      <c r="P14" s="331">
        <v>29.56</v>
      </c>
      <c r="Q14" s="321">
        <v>25.16</v>
      </c>
      <c r="R14" s="331">
        <v>25.36</v>
      </c>
      <c r="S14" s="319">
        <v>29.88</v>
      </c>
      <c r="T14" s="333">
        <v>29.71</v>
      </c>
      <c r="U14" s="319">
        <v>28.9</v>
      </c>
      <c r="V14" s="333">
        <v>27.34</v>
      </c>
      <c r="W14" s="319">
        <v>25.74</v>
      </c>
      <c r="X14" s="333">
        <v>22.566199999999998</v>
      </c>
      <c r="Y14" s="319">
        <v>22.266400000000001</v>
      </c>
      <c r="Z14" s="333">
        <v>24.1431</v>
      </c>
      <c r="AA14" s="319">
        <v>25.866299999999999</v>
      </c>
      <c r="AB14" s="333">
        <v>26.82</v>
      </c>
      <c r="AD14" s="319" t="s">
        <v>303</v>
      </c>
    </row>
    <row r="15" spans="1:30">
      <c r="A15" s="318" t="s">
        <v>263</v>
      </c>
      <c r="B15" s="330">
        <v>30.810764465042848</v>
      </c>
      <c r="C15" s="321">
        <v>33.136218313574979</v>
      </c>
      <c r="D15" s="331">
        <v>34.29</v>
      </c>
      <c r="E15" s="321">
        <v>33.630000000000003</v>
      </c>
      <c r="F15" s="331">
        <v>32.78</v>
      </c>
      <c r="G15" s="321">
        <v>36.44</v>
      </c>
      <c r="H15" s="330">
        <v>39.35</v>
      </c>
      <c r="I15" s="321">
        <v>34.58</v>
      </c>
      <c r="J15" s="331">
        <v>32.21</v>
      </c>
      <c r="K15" s="321">
        <v>32.54</v>
      </c>
      <c r="L15" s="331">
        <v>33.79</v>
      </c>
      <c r="M15" s="321">
        <v>33.44</v>
      </c>
      <c r="N15" s="330">
        <v>29.2</v>
      </c>
      <c r="O15" s="321">
        <v>29.87</v>
      </c>
      <c r="P15" s="331" t="s">
        <v>303</v>
      </c>
      <c r="Q15" s="321" t="s">
        <v>303</v>
      </c>
      <c r="R15" s="331" t="s">
        <v>303</v>
      </c>
      <c r="S15" s="321" t="s">
        <v>303</v>
      </c>
      <c r="T15" s="331" t="s">
        <v>303</v>
      </c>
      <c r="U15" s="319" t="s">
        <v>303</v>
      </c>
      <c r="V15" s="331" t="s">
        <v>303</v>
      </c>
      <c r="W15" s="319" t="s">
        <v>303</v>
      </c>
      <c r="X15" s="331" t="s">
        <v>303</v>
      </c>
      <c r="Y15" s="319" t="s">
        <v>303</v>
      </c>
      <c r="Z15" s="331" t="s">
        <v>303</v>
      </c>
      <c r="AA15" s="319" t="s">
        <v>303</v>
      </c>
      <c r="AB15" s="331" t="s">
        <v>303</v>
      </c>
      <c r="AD15" s="319" t="s">
        <v>303</v>
      </c>
    </row>
    <row r="16" spans="1:30" ht="13.5" thickBot="1">
      <c r="A16" s="322" t="s">
        <v>264</v>
      </c>
      <c r="B16" s="332" t="s">
        <v>161</v>
      </c>
      <c r="C16" s="323" t="s">
        <v>161</v>
      </c>
      <c r="D16" s="332" t="s">
        <v>161</v>
      </c>
      <c r="E16" s="323" t="s">
        <v>161</v>
      </c>
      <c r="F16" s="332" t="s">
        <v>161</v>
      </c>
      <c r="G16" s="323" t="s">
        <v>161</v>
      </c>
      <c r="H16" s="332" t="s">
        <v>161</v>
      </c>
      <c r="I16" s="323" t="s">
        <v>161</v>
      </c>
      <c r="J16" s="332">
        <v>15.1</v>
      </c>
      <c r="K16" s="323">
        <v>13.7</v>
      </c>
      <c r="L16" s="332">
        <v>22.2</v>
      </c>
      <c r="M16" s="324">
        <v>11.5</v>
      </c>
      <c r="N16" s="332">
        <v>12.85</v>
      </c>
      <c r="O16" s="323">
        <v>15.04</v>
      </c>
      <c r="P16" s="332">
        <v>12.18</v>
      </c>
      <c r="Q16" s="323">
        <v>12.77</v>
      </c>
      <c r="R16" s="332">
        <v>12.79860118042067</v>
      </c>
      <c r="S16" s="324" t="s">
        <v>303</v>
      </c>
      <c r="T16" s="332" t="s">
        <v>303</v>
      </c>
      <c r="U16" s="323" t="s">
        <v>303</v>
      </c>
      <c r="V16" s="332" t="s">
        <v>303</v>
      </c>
      <c r="W16" s="323" t="s">
        <v>303</v>
      </c>
      <c r="X16" s="332" t="s">
        <v>303</v>
      </c>
      <c r="Y16" s="323" t="s">
        <v>303</v>
      </c>
      <c r="Z16" s="332" t="s">
        <v>303</v>
      </c>
      <c r="AA16" s="323" t="s">
        <v>303</v>
      </c>
      <c r="AB16" s="332" t="s">
        <v>303</v>
      </c>
      <c r="AC16" s="620"/>
      <c r="AD16" s="323" t="s">
        <v>303</v>
      </c>
    </row>
    <row r="17" spans="1:30" ht="13.5" thickTop="1">
      <c r="A17" s="325" t="s">
        <v>160</v>
      </c>
      <c r="B17" s="325"/>
      <c r="C17" s="325"/>
      <c r="D17" s="325"/>
      <c r="E17" s="325"/>
      <c r="F17" s="325"/>
      <c r="G17" s="325"/>
      <c r="H17" s="325"/>
      <c r="I17" s="325"/>
      <c r="J17" s="125"/>
      <c r="K17" s="326"/>
      <c r="L17" s="125"/>
      <c r="M17" s="125"/>
      <c r="N17" s="125"/>
      <c r="O17" s="125"/>
      <c r="P17" s="125"/>
      <c r="Q17" s="125"/>
      <c r="R17" s="125"/>
      <c r="S17" s="125"/>
      <c r="T17" s="125"/>
      <c r="U17" s="125"/>
      <c r="V17" s="125"/>
      <c r="W17" s="125"/>
      <c r="X17" s="125"/>
      <c r="Y17" s="125"/>
      <c r="Z17" s="125"/>
      <c r="AA17" s="125"/>
      <c r="AB17" s="125"/>
      <c r="AD17" s="125"/>
    </row>
    <row r="18" spans="1:30">
      <c r="A18" s="327" t="s">
        <v>265</v>
      </c>
      <c r="B18" s="327"/>
      <c r="C18" s="327"/>
      <c r="D18" s="327"/>
      <c r="E18" s="327"/>
      <c r="F18" s="327"/>
      <c r="G18" s="327"/>
      <c r="H18" s="327"/>
      <c r="I18" s="327"/>
      <c r="J18" s="327"/>
      <c r="K18" s="325"/>
      <c r="L18" s="125"/>
      <c r="M18" s="125"/>
      <c r="N18" s="125"/>
      <c r="O18" s="125"/>
      <c r="P18" s="125"/>
      <c r="Q18" s="125"/>
      <c r="R18" s="125"/>
      <c r="S18" s="125"/>
      <c r="T18" s="125"/>
      <c r="U18" s="125"/>
      <c r="V18" s="125"/>
      <c r="W18" s="125"/>
      <c r="X18" s="125"/>
      <c r="Y18" s="125"/>
      <c r="Z18" s="125"/>
      <c r="AA18" s="125"/>
      <c r="AB18" s="125"/>
      <c r="AD18" s="125"/>
    </row>
    <row r="19" spans="1:30" ht="21" customHeight="1">
      <c r="A19" s="687" t="s">
        <v>463</v>
      </c>
      <c r="B19" s="688"/>
      <c r="C19" s="688"/>
      <c r="D19" s="688"/>
      <c r="E19" s="688"/>
      <c r="F19" s="688"/>
      <c r="G19" s="688"/>
      <c r="H19" s="688"/>
      <c r="I19" s="688"/>
      <c r="J19" s="688"/>
      <c r="K19" s="688"/>
      <c r="L19" s="688"/>
      <c r="M19" s="688"/>
      <c r="N19" s="688"/>
      <c r="O19" s="688"/>
      <c r="P19" s="688"/>
      <c r="Q19" s="688"/>
      <c r="R19" s="688"/>
      <c r="S19" s="688"/>
      <c r="T19" s="688"/>
      <c r="U19" s="688"/>
      <c r="V19" s="688"/>
      <c r="W19" s="688"/>
      <c r="X19" s="125"/>
      <c r="Y19" s="125"/>
      <c r="Z19" s="125"/>
      <c r="AA19" s="125"/>
      <c r="AB19" s="125"/>
      <c r="AD19" s="125"/>
    </row>
    <row r="20" spans="1:30">
      <c r="A20" s="302" t="s">
        <v>427</v>
      </c>
      <c r="B20" s="302"/>
      <c r="C20" s="302"/>
      <c r="D20" s="302"/>
      <c r="E20" s="302"/>
      <c r="F20" s="302"/>
      <c r="G20" s="302"/>
      <c r="H20" s="302"/>
      <c r="I20" s="302"/>
      <c r="J20" s="302"/>
      <c r="K20" s="328"/>
      <c r="L20" s="125"/>
      <c r="M20" s="125"/>
      <c r="N20" s="125"/>
      <c r="O20" s="125"/>
      <c r="P20" s="125"/>
      <c r="Q20" s="125"/>
      <c r="R20" s="125"/>
      <c r="S20" s="125"/>
      <c r="T20" s="125"/>
      <c r="U20" s="125"/>
      <c r="V20" s="125"/>
      <c r="W20" s="125"/>
      <c r="X20" s="125"/>
      <c r="Y20" s="125"/>
      <c r="Z20" s="125"/>
      <c r="AA20" s="125"/>
      <c r="AB20" s="125"/>
      <c r="AD20" s="125"/>
    </row>
  </sheetData>
  <mergeCells count="6">
    <mergeCell ref="A19:W19"/>
    <mergeCell ref="B5:AD6"/>
    <mergeCell ref="A1:AD1"/>
    <mergeCell ref="A2:AD2"/>
    <mergeCell ref="A3:AD3"/>
    <mergeCell ref="A4:AD4"/>
  </mergeCells>
  <hyperlinks>
    <hyperlink ref="A5" location="Índice!A1" display="Índice" xr:uid="{00000000-0004-0000-0D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colBreaks count="1" manualBreakCount="1">
    <brk id="1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D17"/>
  <sheetViews>
    <sheetView zoomScaleNormal="100" workbookViewId="0">
      <selection activeCell="A17" sqref="A17:AC17"/>
    </sheetView>
  </sheetViews>
  <sheetFormatPr defaultColWidth="0" defaultRowHeight="12.75" zeroHeight="1"/>
  <cols>
    <col min="1" max="1" width="8.7109375" customWidth="1"/>
    <col min="2" max="2" width="11" customWidth="1"/>
    <col min="3" max="26" width="6.42578125" customWidth="1"/>
    <col min="27" max="27" width="6.85546875" customWidth="1"/>
    <col min="28" max="28" width="6.42578125" customWidth="1"/>
    <col min="29" max="29" width="6.85546875" customWidth="1"/>
    <col min="30" max="30" width="0" hidden="1" customWidth="1"/>
    <col min="31" max="16384" width="11.42578125" hidden="1"/>
  </cols>
  <sheetData>
    <row r="1" spans="1:30" s="87" customFormat="1" ht="18">
      <c r="A1" s="682" t="s">
        <v>159</v>
      </c>
      <c r="B1" s="682"/>
      <c r="C1" s="682"/>
      <c r="D1" s="682"/>
      <c r="E1" s="682"/>
      <c r="F1" s="682"/>
      <c r="G1" s="682"/>
      <c r="H1" s="682"/>
      <c r="I1" s="682"/>
      <c r="J1" s="682"/>
      <c r="K1" s="682"/>
      <c r="L1" s="682"/>
      <c r="M1" s="682"/>
      <c r="N1" s="682"/>
      <c r="O1" s="682"/>
      <c r="P1" s="682"/>
      <c r="Q1" s="682"/>
      <c r="R1" s="682"/>
      <c r="S1" s="682"/>
      <c r="T1" s="682"/>
      <c r="U1" s="682"/>
      <c r="V1" s="682"/>
      <c r="W1" s="682"/>
      <c r="X1" s="682"/>
      <c r="Y1" s="682"/>
      <c r="Z1" s="682"/>
      <c r="AA1" s="682"/>
      <c r="AB1" s="682"/>
      <c r="AC1" s="682"/>
    </row>
    <row r="2" spans="1:30" s="83" customFormat="1" ht="15">
      <c r="A2" s="339"/>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39"/>
    </row>
    <row r="3" spans="1:30" s="83" customFormat="1" ht="15">
      <c r="A3" s="683" t="s">
        <v>347</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row>
    <row r="4" spans="1:30" s="83" customFormat="1" ht="15">
      <c r="A4" s="683" t="s">
        <v>441</v>
      </c>
      <c r="B4" s="683"/>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row>
    <row r="5" spans="1:30" s="35" customFormat="1" ht="16.5" customHeight="1">
      <c r="A5" s="354" t="s">
        <v>202</v>
      </c>
      <c r="B5" s="684" t="s">
        <v>352</v>
      </c>
      <c r="C5" s="684"/>
      <c r="D5" s="684"/>
      <c r="E5" s="684"/>
      <c r="F5" s="684"/>
      <c r="G5" s="684"/>
      <c r="H5" s="684"/>
      <c r="I5" s="684"/>
      <c r="J5" s="684"/>
      <c r="K5" s="684"/>
      <c r="L5" s="684"/>
      <c r="M5" s="684"/>
      <c r="N5" s="684"/>
      <c r="O5" s="684"/>
      <c r="P5" s="684"/>
      <c r="Q5" s="684"/>
      <c r="R5" s="684"/>
      <c r="S5" s="684"/>
      <c r="T5" s="684"/>
      <c r="U5" s="684"/>
      <c r="V5" s="684"/>
      <c r="W5" s="684"/>
      <c r="X5" s="684"/>
      <c r="Y5" s="684"/>
      <c r="Z5" s="684"/>
      <c r="AA5" s="684"/>
      <c r="AB5" s="684"/>
      <c r="AC5" s="684"/>
    </row>
    <row r="6" spans="1:30" s="35" customFormat="1" ht="16.5" customHeight="1" thickBot="1">
      <c r="A6" s="355"/>
      <c r="B6" s="684"/>
      <c r="C6" s="684"/>
      <c r="D6" s="684"/>
      <c r="E6" s="684"/>
      <c r="F6" s="684"/>
      <c r="G6" s="684"/>
      <c r="H6" s="684"/>
      <c r="I6" s="684"/>
      <c r="J6" s="684"/>
      <c r="K6" s="684"/>
      <c r="L6" s="684"/>
      <c r="M6" s="684"/>
      <c r="N6" s="684"/>
      <c r="O6" s="684"/>
      <c r="P6" s="684"/>
      <c r="Q6" s="684"/>
      <c r="R6" s="684"/>
      <c r="S6" s="684"/>
      <c r="T6" s="684"/>
      <c r="U6" s="684"/>
      <c r="V6" s="684"/>
      <c r="W6" s="684"/>
      <c r="X6" s="684"/>
      <c r="Y6" s="684"/>
      <c r="Z6" s="684"/>
      <c r="AA6" s="684"/>
      <c r="AB6" s="684"/>
      <c r="AC6" s="684"/>
      <c r="AD6" s="338"/>
    </row>
    <row r="7" spans="1:30" ht="22.5" customHeight="1" thickTop="1">
      <c r="A7" s="689" t="s">
        <v>22</v>
      </c>
      <c r="B7" s="689"/>
      <c r="C7" s="329">
        <v>1999</v>
      </c>
      <c r="D7" s="316">
        <v>2000</v>
      </c>
      <c r="E7" s="329">
        <v>2001</v>
      </c>
      <c r="F7" s="316">
        <v>2002</v>
      </c>
      <c r="G7" s="329">
        <v>2003</v>
      </c>
      <c r="H7" s="316">
        <v>2004</v>
      </c>
      <c r="I7" s="329">
        <v>2005</v>
      </c>
      <c r="J7" s="316">
        <v>2006</v>
      </c>
      <c r="K7" s="329">
        <v>2007</v>
      </c>
      <c r="L7" s="316">
        <v>2008</v>
      </c>
      <c r="M7" s="329">
        <v>2009</v>
      </c>
      <c r="N7" s="317">
        <v>2010</v>
      </c>
      <c r="O7" s="329">
        <v>2011</v>
      </c>
      <c r="P7" s="316">
        <v>2012</v>
      </c>
      <c r="Q7" s="329">
        <v>2013</v>
      </c>
      <c r="R7" s="316">
        <v>2014</v>
      </c>
      <c r="S7" s="356">
        <v>2015</v>
      </c>
      <c r="T7" s="316">
        <v>2016</v>
      </c>
      <c r="U7" s="356">
        <v>2017</v>
      </c>
      <c r="V7" s="316">
        <v>2018</v>
      </c>
      <c r="W7" s="356">
        <v>2019</v>
      </c>
      <c r="X7" s="316">
        <v>2020</v>
      </c>
      <c r="Y7" s="356">
        <v>2021</v>
      </c>
      <c r="Z7" s="316">
        <v>2022</v>
      </c>
      <c r="AA7" s="356">
        <v>2023</v>
      </c>
      <c r="AB7" s="357" t="s">
        <v>389</v>
      </c>
      <c r="AC7" s="356" t="s">
        <v>392</v>
      </c>
    </row>
    <row r="8" spans="1:30" ht="15" customHeight="1">
      <c r="A8" s="690" t="s">
        <v>267</v>
      </c>
      <c r="B8" s="690"/>
      <c r="C8" s="254"/>
      <c r="D8" s="254"/>
      <c r="E8" s="254"/>
      <c r="F8" s="254"/>
      <c r="G8" s="254"/>
      <c r="H8" s="254"/>
      <c r="I8" s="254"/>
      <c r="J8" s="254"/>
      <c r="K8" s="254"/>
      <c r="L8" s="254"/>
      <c r="M8" s="254"/>
      <c r="N8" s="254"/>
      <c r="O8" s="254"/>
      <c r="P8" s="254"/>
      <c r="Q8" s="254"/>
      <c r="R8" s="254"/>
      <c r="S8" s="254"/>
      <c r="T8" s="254"/>
      <c r="U8" s="254"/>
      <c r="V8" s="254"/>
      <c r="W8" s="254"/>
      <c r="X8" s="254"/>
      <c r="Y8" s="254"/>
      <c r="Z8" s="254"/>
      <c r="AA8" s="254"/>
      <c r="AB8" s="254"/>
      <c r="AC8" s="254"/>
    </row>
    <row r="9" spans="1:30" ht="18.75" customHeight="1">
      <c r="A9" s="305" t="s">
        <v>0</v>
      </c>
      <c r="B9" s="305"/>
      <c r="C9" s="358">
        <v>1348</v>
      </c>
      <c r="D9" s="359">
        <v>1412</v>
      </c>
      <c r="E9" s="358">
        <v>1225</v>
      </c>
      <c r="F9" s="359">
        <v>1140</v>
      </c>
      <c r="G9" s="358">
        <v>1246</v>
      </c>
      <c r="H9" s="359">
        <v>1175</v>
      </c>
      <c r="I9" s="358">
        <v>973</v>
      </c>
      <c r="J9" s="359">
        <v>1243</v>
      </c>
      <c r="K9" s="358">
        <v>935</v>
      </c>
      <c r="L9" s="359">
        <v>925</v>
      </c>
      <c r="M9" s="358">
        <v>992</v>
      </c>
      <c r="N9" s="359">
        <v>720</v>
      </c>
      <c r="O9" s="358">
        <v>783</v>
      </c>
      <c r="P9" s="359">
        <f t="shared" ref="P9:U9" si="0">SUM(P10:P14)</f>
        <v>754</v>
      </c>
      <c r="Q9" s="358">
        <f t="shared" si="0"/>
        <v>709</v>
      </c>
      <c r="R9" s="359">
        <f t="shared" si="0"/>
        <v>663</v>
      </c>
      <c r="S9" s="358">
        <f t="shared" si="0"/>
        <v>652</v>
      </c>
      <c r="T9" s="360">
        <f t="shared" si="0"/>
        <v>664</v>
      </c>
      <c r="U9" s="358">
        <f t="shared" si="0"/>
        <v>505</v>
      </c>
      <c r="V9" s="360">
        <f t="shared" ref="V9:W9" si="1">SUM(V10:V14)</f>
        <v>972</v>
      </c>
      <c r="W9" s="358">
        <f t="shared" si="1"/>
        <v>1110</v>
      </c>
      <c r="X9" s="360">
        <f>SUM(X10:X14)</f>
        <v>907</v>
      </c>
      <c r="Y9" s="358">
        <f>SUM(Y10:Y14)</f>
        <v>1105</v>
      </c>
      <c r="Z9" s="360">
        <f>SUM(Z10:Z14)</f>
        <v>1401</v>
      </c>
      <c r="AA9" s="358">
        <f>SUM(AA10:AA14)</f>
        <v>1233</v>
      </c>
      <c r="AB9" s="360">
        <v>1531</v>
      </c>
      <c r="AC9" s="358">
        <v>1362</v>
      </c>
    </row>
    <row r="10" spans="1:30" ht="18.75" customHeight="1">
      <c r="A10" s="273" t="s">
        <v>268</v>
      </c>
      <c r="B10" s="258"/>
      <c r="C10" s="274">
        <v>404</v>
      </c>
      <c r="D10" s="275">
        <v>466</v>
      </c>
      <c r="E10" s="274">
        <v>422</v>
      </c>
      <c r="F10" s="275">
        <v>397</v>
      </c>
      <c r="G10" s="274">
        <v>520</v>
      </c>
      <c r="H10" s="275">
        <v>415</v>
      </c>
      <c r="I10" s="274">
        <v>398</v>
      </c>
      <c r="J10" s="275">
        <v>717</v>
      </c>
      <c r="K10" s="274">
        <v>562</v>
      </c>
      <c r="L10" s="275">
        <v>621</v>
      </c>
      <c r="M10" s="274">
        <v>668</v>
      </c>
      <c r="N10" s="275">
        <v>474</v>
      </c>
      <c r="O10" s="274">
        <v>560</v>
      </c>
      <c r="P10" s="275">
        <v>542</v>
      </c>
      <c r="Q10" s="274">
        <v>498</v>
      </c>
      <c r="R10" s="275">
        <v>456</v>
      </c>
      <c r="S10" s="274">
        <v>503</v>
      </c>
      <c r="T10" s="361">
        <v>486</v>
      </c>
      <c r="U10" s="362">
        <v>399</v>
      </c>
      <c r="V10" s="361">
        <v>721</v>
      </c>
      <c r="W10" s="362">
        <v>798</v>
      </c>
      <c r="X10" s="361">
        <v>628</v>
      </c>
      <c r="Y10" s="362">
        <v>782</v>
      </c>
      <c r="Z10" s="361">
        <v>1026</v>
      </c>
      <c r="AA10" s="362">
        <v>890</v>
      </c>
      <c r="AB10" s="361">
        <v>865</v>
      </c>
      <c r="AC10" s="362">
        <v>777</v>
      </c>
    </row>
    <row r="11" spans="1:30" ht="18.75" customHeight="1">
      <c r="A11" s="273" t="s">
        <v>264</v>
      </c>
      <c r="B11" s="258"/>
      <c r="C11" s="274">
        <v>898</v>
      </c>
      <c r="D11" s="275">
        <v>887</v>
      </c>
      <c r="E11" s="274">
        <v>748</v>
      </c>
      <c r="F11" s="275">
        <v>699</v>
      </c>
      <c r="G11" s="274">
        <v>702</v>
      </c>
      <c r="H11" s="275">
        <v>720</v>
      </c>
      <c r="I11" s="274">
        <v>548</v>
      </c>
      <c r="J11" s="275">
        <v>502</v>
      </c>
      <c r="K11" s="274">
        <v>362</v>
      </c>
      <c r="L11" s="275">
        <v>300</v>
      </c>
      <c r="M11" s="274">
        <v>314</v>
      </c>
      <c r="N11" s="275">
        <v>239</v>
      </c>
      <c r="O11" s="274">
        <v>209</v>
      </c>
      <c r="P11" s="275">
        <v>211</v>
      </c>
      <c r="Q11" s="274">
        <v>206</v>
      </c>
      <c r="R11" s="275">
        <v>196</v>
      </c>
      <c r="S11" s="274">
        <v>147</v>
      </c>
      <c r="T11" s="361">
        <v>176</v>
      </c>
      <c r="U11" s="362">
        <v>106</v>
      </c>
      <c r="V11" s="361">
        <v>234</v>
      </c>
      <c r="W11" s="362">
        <v>260</v>
      </c>
      <c r="X11" s="361">
        <v>155</v>
      </c>
      <c r="Y11" s="362">
        <v>188</v>
      </c>
      <c r="Z11" s="361">
        <v>216</v>
      </c>
      <c r="AA11" s="362">
        <v>174</v>
      </c>
      <c r="AB11" s="361">
        <v>240</v>
      </c>
      <c r="AC11" s="362">
        <v>222</v>
      </c>
    </row>
    <row r="12" spans="1:30" ht="18.75" customHeight="1">
      <c r="A12" s="273" t="s">
        <v>269</v>
      </c>
      <c r="B12" s="258"/>
      <c r="C12" s="274">
        <v>13</v>
      </c>
      <c r="D12" s="275">
        <v>0</v>
      </c>
      <c r="E12" s="274">
        <v>1</v>
      </c>
      <c r="F12" s="275">
        <v>3</v>
      </c>
      <c r="G12" s="274">
        <v>0</v>
      </c>
      <c r="H12" s="275">
        <v>1</v>
      </c>
      <c r="I12" s="274">
        <v>0</v>
      </c>
      <c r="J12" s="275">
        <v>0</v>
      </c>
      <c r="K12" s="274">
        <v>1</v>
      </c>
      <c r="L12" s="275">
        <v>0</v>
      </c>
      <c r="M12" s="274">
        <v>2</v>
      </c>
      <c r="N12" s="275">
        <v>0</v>
      </c>
      <c r="O12" s="274">
        <v>1</v>
      </c>
      <c r="P12" s="275">
        <v>1</v>
      </c>
      <c r="Q12" s="274">
        <v>1</v>
      </c>
      <c r="R12" s="275">
        <v>4</v>
      </c>
      <c r="S12" s="274">
        <v>0</v>
      </c>
      <c r="T12" s="361">
        <v>0</v>
      </c>
      <c r="U12" s="362">
        <v>0</v>
      </c>
      <c r="V12" s="361">
        <v>16</v>
      </c>
      <c r="W12" s="362">
        <v>12</v>
      </c>
      <c r="X12" s="361">
        <v>27</v>
      </c>
      <c r="Y12" s="362">
        <v>39</v>
      </c>
      <c r="Z12" s="361">
        <v>55</v>
      </c>
      <c r="AA12" s="362">
        <v>74</v>
      </c>
      <c r="AB12" s="361">
        <v>0</v>
      </c>
      <c r="AC12" s="362">
        <v>0</v>
      </c>
    </row>
    <row r="13" spans="1:30" ht="18.75" customHeight="1">
      <c r="A13" s="273" t="s">
        <v>270</v>
      </c>
      <c r="B13" s="258"/>
      <c r="C13" s="274">
        <v>1</v>
      </c>
      <c r="D13" s="275">
        <v>0</v>
      </c>
      <c r="E13" s="274">
        <v>1</v>
      </c>
      <c r="F13" s="275">
        <v>8</v>
      </c>
      <c r="G13" s="274">
        <v>2</v>
      </c>
      <c r="H13" s="275">
        <v>4</v>
      </c>
      <c r="I13" s="274">
        <v>0</v>
      </c>
      <c r="J13" s="275">
        <v>0</v>
      </c>
      <c r="K13" s="274">
        <v>1</v>
      </c>
      <c r="L13" s="275">
        <v>0</v>
      </c>
      <c r="M13" s="274">
        <v>0</v>
      </c>
      <c r="N13" s="275">
        <v>0</v>
      </c>
      <c r="O13" s="274">
        <v>1</v>
      </c>
      <c r="P13" s="275">
        <v>0</v>
      </c>
      <c r="Q13" s="274">
        <v>0</v>
      </c>
      <c r="R13" s="275">
        <v>0</v>
      </c>
      <c r="S13" s="274">
        <v>0</v>
      </c>
      <c r="T13" s="361">
        <v>0</v>
      </c>
      <c r="U13" s="362">
        <v>0</v>
      </c>
      <c r="V13" s="361">
        <v>0</v>
      </c>
      <c r="W13" s="362">
        <f>11+29</f>
        <v>40</v>
      </c>
      <c r="X13" s="361">
        <v>97</v>
      </c>
      <c r="Y13" s="362">
        <v>96</v>
      </c>
      <c r="Z13" s="361">
        <v>104</v>
      </c>
      <c r="AA13" s="362">
        <v>95</v>
      </c>
      <c r="AB13" s="361">
        <v>224</v>
      </c>
      <c r="AC13" s="362">
        <v>149</v>
      </c>
    </row>
    <row r="14" spans="1:30" ht="18.75" customHeight="1" thickBot="1">
      <c r="A14" s="284" t="s">
        <v>271</v>
      </c>
      <c r="B14" s="363"/>
      <c r="C14" s="285">
        <v>32</v>
      </c>
      <c r="D14" s="286">
        <v>59</v>
      </c>
      <c r="E14" s="285">
        <v>53</v>
      </c>
      <c r="F14" s="286">
        <v>33</v>
      </c>
      <c r="G14" s="285">
        <v>22</v>
      </c>
      <c r="H14" s="286">
        <v>35</v>
      </c>
      <c r="I14" s="285">
        <v>27</v>
      </c>
      <c r="J14" s="286">
        <v>24</v>
      </c>
      <c r="K14" s="285">
        <v>9</v>
      </c>
      <c r="L14" s="286">
        <v>4</v>
      </c>
      <c r="M14" s="285">
        <v>8</v>
      </c>
      <c r="N14" s="286">
        <v>7</v>
      </c>
      <c r="O14" s="285">
        <v>12</v>
      </c>
      <c r="P14" s="286">
        <v>0</v>
      </c>
      <c r="Q14" s="285">
        <v>4</v>
      </c>
      <c r="R14" s="286">
        <v>7</v>
      </c>
      <c r="S14" s="285">
        <v>2</v>
      </c>
      <c r="T14" s="364">
        <v>2</v>
      </c>
      <c r="U14" s="365">
        <v>0</v>
      </c>
      <c r="V14" s="364">
        <v>1</v>
      </c>
      <c r="W14" s="365">
        <v>0</v>
      </c>
      <c r="X14" s="364">
        <v>0</v>
      </c>
      <c r="Y14" s="365">
        <v>0</v>
      </c>
      <c r="Z14" s="364">
        <v>0</v>
      </c>
      <c r="AA14" s="365">
        <v>0</v>
      </c>
      <c r="AB14" s="364">
        <v>0</v>
      </c>
      <c r="AC14" s="365">
        <v>0</v>
      </c>
    </row>
    <row r="15" spans="1:30" ht="18.75" customHeight="1" thickTop="1">
      <c r="A15" s="325" t="s">
        <v>380</v>
      </c>
      <c r="B15" s="366"/>
      <c r="C15" s="291"/>
      <c r="D15" s="291"/>
      <c r="E15" s="291"/>
      <c r="F15" s="291"/>
      <c r="G15" s="291"/>
      <c r="H15" s="291"/>
      <c r="I15" s="291"/>
      <c r="J15" s="291"/>
      <c r="K15" s="291"/>
      <c r="L15" s="291"/>
      <c r="M15" s="291"/>
      <c r="N15" s="291"/>
      <c r="O15" s="291"/>
      <c r="P15" s="291"/>
      <c r="Q15" s="291"/>
      <c r="R15" s="291"/>
      <c r="S15" s="291"/>
      <c r="T15" s="367"/>
      <c r="U15" s="367"/>
      <c r="V15" s="367"/>
      <c r="W15" s="367"/>
      <c r="X15" s="125"/>
      <c r="Y15" s="367"/>
      <c r="Z15" s="125"/>
      <c r="AA15" s="125"/>
      <c r="AB15" s="125"/>
      <c r="AC15" s="125"/>
    </row>
    <row r="16" spans="1:30" ht="18.75" customHeight="1">
      <c r="A16" s="325" t="s">
        <v>464</v>
      </c>
      <c r="B16" s="366"/>
      <c r="C16" s="291"/>
      <c r="D16" s="291"/>
      <c r="E16" s="291"/>
      <c r="F16" s="291"/>
      <c r="G16" s="291"/>
      <c r="H16" s="291"/>
      <c r="I16" s="291"/>
      <c r="J16" s="291"/>
      <c r="K16" s="291"/>
      <c r="L16" s="291"/>
      <c r="M16" s="291"/>
      <c r="N16" s="291"/>
      <c r="O16" s="291"/>
      <c r="P16" s="291"/>
      <c r="Q16" s="291"/>
      <c r="R16" s="291"/>
      <c r="S16" s="291"/>
      <c r="T16" s="367"/>
      <c r="U16" s="367"/>
      <c r="V16" s="367"/>
      <c r="W16" s="367"/>
      <c r="X16" s="125"/>
      <c r="Y16" s="367"/>
      <c r="Z16" s="125"/>
      <c r="AA16" s="125"/>
      <c r="AB16" s="125"/>
      <c r="AC16" s="125"/>
    </row>
    <row r="17" spans="1:29" ht="18.75" customHeight="1">
      <c r="A17" s="691" t="s">
        <v>465</v>
      </c>
      <c r="B17" s="691"/>
      <c r="C17" s="691"/>
      <c r="D17" s="691"/>
      <c r="E17" s="691"/>
      <c r="F17" s="691"/>
      <c r="G17" s="691"/>
      <c r="H17" s="691"/>
      <c r="I17" s="691"/>
      <c r="J17" s="691"/>
      <c r="K17" s="691"/>
      <c r="L17" s="691"/>
      <c r="M17" s="691"/>
      <c r="N17" s="691"/>
      <c r="O17" s="691"/>
      <c r="P17" s="691"/>
      <c r="Q17" s="691"/>
      <c r="R17" s="691"/>
      <c r="S17" s="691"/>
      <c r="T17" s="691"/>
      <c r="U17" s="691"/>
      <c r="V17" s="691"/>
      <c r="W17" s="691"/>
      <c r="X17" s="691"/>
      <c r="Y17" s="691"/>
      <c r="Z17" s="691"/>
      <c r="AA17" s="691"/>
      <c r="AB17" s="691"/>
      <c r="AC17" s="691"/>
    </row>
  </sheetData>
  <mergeCells count="7">
    <mergeCell ref="A17:AC17"/>
    <mergeCell ref="A7:B7"/>
    <mergeCell ref="A8:B8"/>
    <mergeCell ref="B5:AC6"/>
    <mergeCell ref="A1:AC1"/>
    <mergeCell ref="A3:AC3"/>
    <mergeCell ref="A4:AC4"/>
  </mergeCells>
  <hyperlinks>
    <hyperlink ref="A5" location="Índice!A1" display="Índice" xr:uid="{00000000-0004-0000-0E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Z16"/>
  <sheetViews>
    <sheetView zoomScaleNormal="100" workbookViewId="0">
      <selection activeCell="A15" sqref="A15"/>
    </sheetView>
  </sheetViews>
  <sheetFormatPr defaultColWidth="0" defaultRowHeight="12.75" zeroHeight="1"/>
  <cols>
    <col min="1" max="1" width="27.85546875" customWidth="1"/>
    <col min="2" max="20" width="6.7109375" customWidth="1"/>
    <col min="21" max="22" width="7" customWidth="1"/>
    <col min="23" max="23" width="7.28515625" customWidth="1"/>
    <col min="24" max="24" width="7.5703125" customWidth="1"/>
    <col min="25" max="25" width="7.28515625" customWidth="1"/>
    <col min="26" max="26" width="7.5703125" customWidth="1"/>
    <col min="27" max="16384" width="7.28515625" hidden="1"/>
  </cols>
  <sheetData>
    <row r="1" spans="1:26" s="94" customFormat="1" ht="18">
      <c r="A1" s="682" t="s">
        <v>159</v>
      </c>
      <c r="B1" s="682"/>
      <c r="C1" s="682"/>
      <c r="D1" s="682"/>
      <c r="E1" s="682"/>
      <c r="F1" s="682"/>
      <c r="G1" s="682"/>
      <c r="H1" s="682"/>
      <c r="I1" s="682"/>
      <c r="J1" s="682"/>
      <c r="K1" s="682"/>
      <c r="L1" s="682"/>
      <c r="M1" s="682"/>
      <c r="N1" s="682"/>
      <c r="O1" s="682"/>
      <c r="P1" s="682"/>
      <c r="Q1" s="682"/>
      <c r="R1" s="682"/>
      <c r="S1" s="682"/>
      <c r="T1" s="682"/>
      <c r="U1" s="682"/>
      <c r="V1" s="682"/>
      <c r="W1" s="682"/>
      <c r="X1" s="682"/>
      <c r="Y1" s="682"/>
      <c r="Z1" s="682"/>
    </row>
    <row r="2" spans="1:26" s="83" customFormat="1" ht="15">
      <c r="A2" s="339"/>
      <c r="B2" s="339"/>
      <c r="C2" s="339"/>
      <c r="D2" s="339"/>
      <c r="E2" s="339"/>
      <c r="F2" s="339"/>
      <c r="G2" s="339"/>
      <c r="H2" s="339"/>
      <c r="I2" s="339"/>
      <c r="J2" s="339"/>
      <c r="K2" s="339"/>
      <c r="L2" s="339"/>
      <c r="M2" s="339"/>
      <c r="N2" s="339"/>
      <c r="O2" s="339"/>
      <c r="P2" s="339"/>
      <c r="Q2" s="339"/>
      <c r="R2" s="339"/>
      <c r="S2" s="339"/>
      <c r="T2" s="339"/>
      <c r="U2" s="339"/>
      <c r="V2" s="339"/>
      <c r="W2" s="339"/>
      <c r="X2" s="339"/>
      <c r="Y2" s="339"/>
      <c r="Z2" s="339"/>
    </row>
    <row r="3" spans="1:26" s="93" customFormat="1" ht="19.5" customHeight="1">
      <c r="A3" s="683" t="s">
        <v>347</v>
      </c>
      <c r="B3" s="683"/>
      <c r="C3" s="683"/>
      <c r="D3" s="683"/>
      <c r="E3" s="683"/>
      <c r="F3" s="683"/>
      <c r="G3" s="683"/>
      <c r="H3" s="683"/>
      <c r="I3" s="683"/>
      <c r="J3" s="683"/>
      <c r="K3" s="683"/>
      <c r="L3" s="683"/>
      <c r="M3" s="683"/>
      <c r="N3" s="683"/>
      <c r="O3" s="683"/>
      <c r="P3" s="683"/>
      <c r="Q3" s="683"/>
      <c r="R3" s="683"/>
      <c r="S3" s="683"/>
      <c r="T3" s="683"/>
      <c r="U3" s="683"/>
      <c r="V3" s="683"/>
      <c r="W3" s="683"/>
      <c r="X3" s="683"/>
      <c r="Y3" s="683"/>
      <c r="Z3" s="683"/>
    </row>
    <row r="4" spans="1:26" s="93" customFormat="1" ht="18.75" customHeight="1">
      <c r="A4" s="683" t="s">
        <v>434</v>
      </c>
      <c r="B4" s="683"/>
      <c r="C4" s="683"/>
      <c r="D4" s="683"/>
      <c r="E4" s="683"/>
      <c r="F4" s="683"/>
      <c r="G4" s="683"/>
      <c r="H4" s="683"/>
      <c r="I4" s="683"/>
      <c r="J4" s="683"/>
      <c r="K4" s="683"/>
      <c r="L4" s="683"/>
      <c r="M4" s="683"/>
      <c r="N4" s="683"/>
      <c r="O4" s="683"/>
      <c r="P4" s="683"/>
      <c r="Q4" s="683"/>
      <c r="R4" s="683"/>
      <c r="S4" s="683"/>
      <c r="T4" s="683"/>
      <c r="U4" s="683"/>
      <c r="V4" s="683"/>
      <c r="W4" s="683"/>
      <c r="X4" s="683"/>
      <c r="Y4" s="683"/>
      <c r="Z4" s="683"/>
    </row>
    <row r="5" spans="1:26" s="299" customFormat="1" ht="12.75" customHeight="1">
      <c r="A5" s="189" t="s">
        <v>202</v>
      </c>
      <c r="B5" s="684" t="s">
        <v>317</v>
      </c>
      <c r="C5" s="684"/>
      <c r="D5" s="684"/>
      <c r="E5" s="684"/>
      <c r="F5" s="684"/>
      <c r="G5" s="684"/>
      <c r="H5" s="684"/>
      <c r="I5" s="684"/>
      <c r="J5" s="684"/>
      <c r="K5" s="684"/>
      <c r="L5" s="684"/>
      <c r="M5" s="684"/>
      <c r="N5" s="684"/>
      <c r="O5" s="684"/>
      <c r="P5" s="684"/>
      <c r="Q5" s="684"/>
      <c r="R5" s="684"/>
      <c r="S5" s="684"/>
      <c r="T5" s="684"/>
      <c r="U5" s="684"/>
      <c r="V5" s="684"/>
      <c r="W5" s="684"/>
      <c r="X5" s="684"/>
      <c r="Y5" s="684"/>
      <c r="Z5" s="684"/>
    </row>
    <row r="6" spans="1:26" s="299" customFormat="1" ht="13.5" customHeight="1" thickBot="1">
      <c r="A6" s="190"/>
      <c r="B6" s="686"/>
      <c r="C6" s="686"/>
      <c r="D6" s="686"/>
      <c r="E6" s="686"/>
      <c r="F6" s="686"/>
      <c r="G6" s="686"/>
      <c r="H6" s="686"/>
      <c r="I6" s="686"/>
      <c r="J6" s="686"/>
      <c r="K6" s="686"/>
      <c r="L6" s="686"/>
      <c r="M6" s="686"/>
      <c r="N6" s="686"/>
      <c r="O6" s="686"/>
      <c r="P6" s="686"/>
      <c r="Q6" s="686"/>
      <c r="R6" s="686"/>
      <c r="S6" s="686"/>
      <c r="T6" s="686"/>
      <c r="U6" s="686"/>
      <c r="V6" s="686"/>
      <c r="W6" s="686"/>
      <c r="X6" s="686"/>
      <c r="Y6" s="686"/>
      <c r="Z6" s="686"/>
    </row>
    <row r="7" spans="1:26" ht="19.5" customHeight="1" thickTop="1">
      <c r="A7" s="247" t="s">
        <v>22</v>
      </c>
      <c r="B7" s="340">
        <v>2001</v>
      </c>
      <c r="C7" s="245">
        <v>2002</v>
      </c>
      <c r="D7" s="340">
        <v>2003</v>
      </c>
      <c r="E7" s="245">
        <v>2004</v>
      </c>
      <c r="F7" s="340">
        <v>2005</v>
      </c>
      <c r="G7" s="245">
        <v>2006</v>
      </c>
      <c r="H7" s="340">
        <v>2007</v>
      </c>
      <c r="I7" s="245">
        <v>2008</v>
      </c>
      <c r="J7" s="340">
        <v>2009</v>
      </c>
      <c r="K7" s="245">
        <v>2010</v>
      </c>
      <c r="L7" s="340">
        <v>2011</v>
      </c>
      <c r="M7" s="341">
        <v>2012</v>
      </c>
      <c r="N7" s="340">
        <v>2013</v>
      </c>
      <c r="O7" s="245">
        <v>2014</v>
      </c>
      <c r="P7" s="340">
        <v>2015</v>
      </c>
      <c r="Q7" s="245">
        <v>2016</v>
      </c>
      <c r="R7" s="340">
        <v>2017</v>
      </c>
      <c r="S7" s="245">
        <v>2018</v>
      </c>
      <c r="T7" s="340">
        <v>2019</v>
      </c>
      <c r="U7" s="245">
        <v>2020</v>
      </c>
      <c r="V7" s="340">
        <v>2021</v>
      </c>
      <c r="W7" s="245">
        <v>2022</v>
      </c>
      <c r="X7" s="340">
        <v>2023</v>
      </c>
      <c r="Y7" s="245">
        <v>2024</v>
      </c>
      <c r="Z7" s="340">
        <v>2025</v>
      </c>
    </row>
    <row r="8" spans="1:26" ht="17.25" customHeight="1">
      <c r="A8" s="342" t="s">
        <v>257</v>
      </c>
      <c r="B8" s="343" t="s">
        <v>266</v>
      </c>
      <c r="C8" s="304"/>
      <c r="D8" s="304"/>
      <c r="E8" s="304"/>
      <c r="F8" s="304"/>
      <c r="G8" s="304"/>
      <c r="H8" s="343"/>
      <c r="I8" s="304"/>
      <c r="J8" s="304" t="s">
        <v>266</v>
      </c>
      <c r="K8" s="304" t="s">
        <v>266</v>
      </c>
      <c r="L8" s="304"/>
      <c r="M8" s="343"/>
      <c r="N8" s="343"/>
      <c r="O8" s="304"/>
      <c r="P8" s="304"/>
      <c r="Q8" s="304"/>
      <c r="R8" s="304"/>
      <c r="S8" s="304"/>
      <c r="T8" s="304"/>
      <c r="U8" s="304"/>
      <c r="V8" s="304"/>
      <c r="W8" s="304"/>
      <c r="X8" s="304"/>
      <c r="Y8" s="304"/>
      <c r="Z8" s="304"/>
    </row>
    <row r="9" spans="1:26" ht="15.75" customHeight="1">
      <c r="A9" s="344" t="s">
        <v>0</v>
      </c>
      <c r="B9" s="345">
        <v>20517</v>
      </c>
      <c r="C9" s="346">
        <v>19369</v>
      </c>
      <c r="D9" s="345">
        <v>18088</v>
      </c>
      <c r="E9" s="346">
        <v>13831</v>
      </c>
      <c r="F9" s="345">
        <v>16564</v>
      </c>
      <c r="G9" s="346">
        <v>17907</v>
      </c>
      <c r="H9" s="345">
        <v>16079</v>
      </c>
      <c r="I9" s="346">
        <v>11364</v>
      </c>
      <c r="J9" s="345">
        <v>11088</v>
      </c>
      <c r="K9" s="346">
        <v>14954</v>
      </c>
      <c r="L9" s="345">
        <f>SUM(L10:L14)</f>
        <v>11380</v>
      </c>
      <c r="M9" s="346">
        <v>11566</v>
      </c>
      <c r="N9" s="345">
        <v>12808</v>
      </c>
      <c r="O9" s="346">
        <v>13847</v>
      </c>
      <c r="P9" s="345">
        <v>14067</v>
      </c>
      <c r="Q9" s="346">
        <v>13663</v>
      </c>
      <c r="R9" s="345">
        <v>15555</v>
      </c>
      <c r="S9" s="346">
        <v>16388</v>
      </c>
      <c r="T9" s="345">
        <v>19445</v>
      </c>
      <c r="U9" s="346">
        <v>13900</v>
      </c>
      <c r="V9" s="345">
        <v>22723</v>
      </c>
      <c r="W9" s="346">
        <v>20434</v>
      </c>
      <c r="X9" s="345">
        <v>23241</v>
      </c>
      <c r="Y9" s="346">
        <v>22241</v>
      </c>
      <c r="Z9" s="345">
        <v>23340</v>
      </c>
    </row>
    <row r="10" spans="1:26" ht="15.75" customHeight="1">
      <c r="A10" s="347" t="s">
        <v>258</v>
      </c>
      <c r="B10" s="274">
        <v>2345</v>
      </c>
      <c r="C10" s="348">
        <v>2124</v>
      </c>
      <c r="D10" s="268">
        <v>1849</v>
      </c>
      <c r="E10" s="348">
        <v>2892</v>
      </c>
      <c r="F10" s="274">
        <v>7261</v>
      </c>
      <c r="G10" s="349">
        <v>6775</v>
      </c>
      <c r="H10" s="274">
        <v>9349</v>
      </c>
      <c r="I10" s="348">
        <v>4830</v>
      </c>
      <c r="J10" s="268">
        <v>5940</v>
      </c>
      <c r="K10" s="348">
        <v>8339</v>
      </c>
      <c r="L10" s="274">
        <v>5558</v>
      </c>
      <c r="M10" s="349">
        <v>6402</v>
      </c>
      <c r="N10" s="274">
        <v>7693</v>
      </c>
      <c r="O10" s="348">
        <v>9414</v>
      </c>
      <c r="P10" s="268">
        <v>9126</v>
      </c>
      <c r="Q10" s="348">
        <v>8139</v>
      </c>
      <c r="R10" s="268">
        <v>10053</v>
      </c>
      <c r="S10" s="348">
        <v>9803</v>
      </c>
      <c r="T10" s="268">
        <v>11720</v>
      </c>
      <c r="U10" s="348">
        <v>7622</v>
      </c>
      <c r="V10" s="268">
        <v>13472</v>
      </c>
      <c r="W10" s="348">
        <v>11548</v>
      </c>
      <c r="X10" s="268">
        <v>15919</v>
      </c>
      <c r="Y10" s="348">
        <v>15205</v>
      </c>
      <c r="Z10" s="268">
        <v>16244</v>
      </c>
    </row>
    <row r="11" spans="1:26" ht="15.75" customHeight="1">
      <c r="A11" s="347" t="s">
        <v>354</v>
      </c>
      <c r="B11" s="274">
        <v>17752</v>
      </c>
      <c r="C11" s="348">
        <v>16760</v>
      </c>
      <c r="D11" s="268">
        <v>15928</v>
      </c>
      <c r="E11" s="348">
        <v>10452</v>
      </c>
      <c r="F11" s="274">
        <v>8349</v>
      </c>
      <c r="G11" s="348">
        <v>9239</v>
      </c>
      <c r="H11" s="274">
        <v>5547</v>
      </c>
      <c r="I11" s="348">
        <v>5479</v>
      </c>
      <c r="J11" s="268">
        <v>4087</v>
      </c>
      <c r="K11" s="348">
        <v>5615</v>
      </c>
      <c r="L11" s="274">
        <v>5197</v>
      </c>
      <c r="M11" s="348">
        <v>4681</v>
      </c>
      <c r="N11" s="274">
        <v>4810</v>
      </c>
      <c r="O11" s="348">
        <v>4249</v>
      </c>
      <c r="P11" s="268">
        <v>4787</v>
      </c>
      <c r="Q11" s="348">
        <v>5386</v>
      </c>
      <c r="R11" s="268">
        <v>5368</v>
      </c>
      <c r="S11" s="348">
        <v>6490</v>
      </c>
      <c r="T11" s="268">
        <v>7608</v>
      </c>
      <c r="U11" s="348">
        <v>6132</v>
      </c>
      <c r="V11" s="268">
        <v>9084</v>
      </c>
      <c r="W11" s="348">
        <v>8771</v>
      </c>
      <c r="X11" s="268">
        <v>7211</v>
      </c>
      <c r="Y11" s="348">
        <v>6919</v>
      </c>
      <c r="Z11" s="268">
        <v>6903</v>
      </c>
    </row>
    <row r="12" spans="1:26" ht="15.75" customHeight="1">
      <c r="A12" s="347" t="s">
        <v>353</v>
      </c>
      <c r="B12" s="274">
        <v>190</v>
      </c>
      <c r="C12" s="275">
        <v>355</v>
      </c>
      <c r="D12" s="274">
        <v>235</v>
      </c>
      <c r="E12" s="275">
        <v>136</v>
      </c>
      <c r="F12" s="274">
        <v>322</v>
      </c>
      <c r="G12" s="275">
        <v>541</v>
      </c>
      <c r="H12" s="274">
        <v>460</v>
      </c>
      <c r="I12" s="275">
        <v>387</v>
      </c>
      <c r="J12" s="274">
        <v>368</v>
      </c>
      <c r="K12" s="275">
        <v>443</v>
      </c>
      <c r="L12" s="274">
        <v>385</v>
      </c>
      <c r="M12" s="275">
        <v>373</v>
      </c>
      <c r="N12" s="274">
        <v>212</v>
      </c>
      <c r="O12" s="275">
        <v>131</v>
      </c>
      <c r="P12" s="274">
        <v>126</v>
      </c>
      <c r="Q12" s="275">
        <v>115</v>
      </c>
      <c r="R12" s="274">
        <v>107</v>
      </c>
      <c r="S12" s="275">
        <v>80</v>
      </c>
      <c r="T12" s="274">
        <v>94</v>
      </c>
      <c r="U12" s="275">
        <v>133</v>
      </c>
      <c r="V12" s="274">
        <v>134</v>
      </c>
      <c r="W12" s="275">
        <v>103</v>
      </c>
      <c r="X12" s="274">
        <v>96</v>
      </c>
      <c r="Y12" s="275">
        <v>99</v>
      </c>
      <c r="Z12" s="563">
        <v>172</v>
      </c>
    </row>
    <row r="13" spans="1:26" ht="21.75" hidden="1">
      <c r="A13" s="350" t="s">
        <v>274</v>
      </c>
      <c r="B13" s="274">
        <v>56</v>
      </c>
      <c r="C13" s="275">
        <v>16</v>
      </c>
      <c r="D13" s="274">
        <v>7</v>
      </c>
      <c r="E13" s="275">
        <v>298</v>
      </c>
      <c r="F13" s="274">
        <v>479</v>
      </c>
      <c r="G13" s="275">
        <v>1109</v>
      </c>
      <c r="H13" s="274">
        <v>696</v>
      </c>
      <c r="I13" s="275">
        <v>642</v>
      </c>
      <c r="J13" s="274">
        <v>658</v>
      </c>
      <c r="K13" s="275">
        <v>528</v>
      </c>
      <c r="L13" s="274">
        <v>211</v>
      </c>
      <c r="M13" s="275">
        <v>92</v>
      </c>
      <c r="N13" s="274">
        <v>64</v>
      </c>
      <c r="O13" s="275">
        <v>21</v>
      </c>
      <c r="P13" s="274">
        <v>1</v>
      </c>
      <c r="Q13" s="275">
        <v>0</v>
      </c>
      <c r="R13" s="274">
        <v>0</v>
      </c>
      <c r="S13" s="275">
        <v>0</v>
      </c>
      <c r="T13" s="274">
        <v>0</v>
      </c>
      <c r="U13" s="275">
        <v>0</v>
      </c>
      <c r="V13" s="274">
        <v>0</v>
      </c>
      <c r="W13" s="275">
        <v>0</v>
      </c>
      <c r="X13" s="274">
        <v>0</v>
      </c>
      <c r="Y13" s="275">
        <v>0</v>
      </c>
      <c r="Z13" s="274"/>
    </row>
    <row r="14" spans="1:26" ht="15.75" customHeight="1" thickBot="1">
      <c r="A14" s="351" t="s">
        <v>272</v>
      </c>
      <c r="B14" s="285">
        <v>174</v>
      </c>
      <c r="C14" s="286">
        <v>114</v>
      </c>
      <c r="D14" s="285">
        <v>69</v>
      </c>
      <c r="E14" s="286">
        <v>53</v>
      </c>
      <c r="F14" s="285">
        <v>153</v>
      </c>
      <c r="G14" s="286">
        <v>243</v>
      </c>
      <c r="H14" s="285">
        <v>27</v>
      </c>
      <c r="I14" s="286">
        <v>26</v>
      </c>
      <c r="J14" s="285">
        <v>35</v>
      </c>
      <c r="K14" s="286">
        <v>29</v>
      </c>
      <c r="L14" s="285">
        <v>29</v>
      </c>
      <c r="M14" s="286">
        <v>18</v>
      </c>
      <c r="N14" s="285">
        <v>29</v>
      </c>
      <c r="O14" s="286">
        <v>32</v>
      </c>
      <c r="P14" s="285">
        <v>27</v>
      </c>
      <c r="Q14" s="286">
        <v>23</v>
      </c>
      <c r="R14" s="285">
        <v>27</v>
      </c>
      <c r="S14" s="286">
        <v>15</v>
      </c>
      <c r="T14" s="285">
        <v>23</v>
      </c>
      <c r="U14" s="286">
        <v>13</v>
      </c>
      <c r="V14" s="285">
        <v>33</v>
      </c>
      <c r="W14" s="286">
        <v>12</v>
      </c>
      <c r="X14" s="285">
        <v>15</v>
      </c>
      <c r="Y14" s="286">
        <v>18</v>
      </c>
      <c r="Z14" s="566">
        <v>21</v>
      </c>
    </row>
    <row r="15" spans="1:26" ht="15.75" customHeight="1" thickTop="1">
      <c r="A15" s="352" t="s">
        <v>381</v>
      </c>
      <c r="B15" s="291"/>
      <c r="C15" s="291"/>
      <c r="D15" s="291"/>
      <c r="E15" s="291"/>
      <c r="F15" s="291"/>
      <c r="G15" s="291"/>
      <c r="H15" s="291"/>
      <c r="I15" s="291"/>
      <c r="J15" s="291"/>
      <c r="K15" s="291"/>
      <c r="L15" s="291"/>
      <c r="M15" s="291"/>
      <c r="N15" s="291"/>
      <c r="O15" s="291"/>
      <c r="P15" s="291"/>
      <c r="Q15" s="291"/>
      <c r="R15" s="291"/>
      <c r="S15" s="353"/>
      <c r="T15" s="353"/>
      <c r="U15" s="125"/>
      <c r="V15" s="353"/>
      <c r="W15" s="125"/>
      <c r="X15" s="125"/>
      <c r="Y15" s="125"/>
      <c r="Z15" s="125"/>
    </row>
    <row r="16" spans="1:26" ht="15.75" customHeight="1">
      <c r="A16" s="691" t="s">
        <v>428</v>
      </c>
      <c r="B16" s="691"/>
      <c r="C16" s="691"/>
      <c r="D16" s="691"/>
      <c r="E16" s="691"/>
      <c r="F16" s="691"/>
      <c r="G16" s="691"/>
      <c r="H16" s="691"/>
      <c r="I16" s="691"/>
      <c r="J16" s="691"/>
      <c r="K16" s="691"/>
      <c r="L16" s="691"/>
      <c r="M16" s="691"/>
      <c r="N16" s="691"/>
      <c r="O16" s="691"/>
      <c r="P16" s="691"/>
      <c r="Q16" s="691"/>
      <c r="R16" s="691"/>
      <c r="S16" s="125"/>
      <c r="T16" s="125"/>
      <c r="U16" s="125"/>
      <c r="V16" s="125"/>
      <c r="W16" s="125"/>
      <c r="X16" s="125"/>
      <c r="Y16" s="125"/>
      <c r="Z16" s="125"/>
    </row>
  </sheetData>
  <mergeCells count="5">
    <mergeCell ref="A16:R16"/>
    <mergeCell ref="B5:Z6"/>
    <mergeCell ref="A1:Z1"/>
    <mergeCell ref="A3:Z3"/>
    <mergeCell ref="A4:Z4"/>
  </mergeCells>
  <hyperlinks>
    <hyperlink ref="A5" location="Índice!A1" display="Índice" xr:uid="{00000000-0004-0000-0F00-000000000000}"/>
  </hyperlinks>
  <printOptions horizontalCentered="1"/>
  <pageMargins left="0.23622047244094491" right="0.15748031496062992" top="0.74803149606299213" bottom="0.74803149606299213" header="0.31496062992125984" footer="0.31496062992125984"/>
  <pageSetup orientation="landscape" r:id="rId1"/>
  <headerFooter alignWithMargins="0">
    <oddFooter>&amp;R&amp;P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16"/>
  <sheetViews>
    <sheetView zoomScaleNormal="100" workbookViewId="0">
      <selection activeCell="A4" sqref="A4:Z4"/>
    </sheetView>
  </sheetViews>
  <sheetFormatPr defaultColWidth="0" defaultRowHeight="12.75" zeroHeight="1"/>
  <cols>
    <col min="1" max="1" width="27.42578125" style="388" customWidth="1"/>
    <col min="2" max="2" width="7.42578125" style="388" bestFit="1" customWidth="1"/>
    <col min="3" max="3" width="6.85546875" style="388" bestFit="1" customWidth="1"/>
    <col min="4" max="5" width="6.5703125" style="388" bestFit="1" customWidth="1"/>
    <col min="6" max="6" width="7.140625" style="388" bestFit="1" customWidth="1"/>
    <col min="7" max="10" width="6.85546875" style="388" bestFit="1" customWidth="1"/>
    <col min="11" max="11" width="7.28515625" style="388" bestFit="1" customWidth="1"/>
    <col min="12" max="12" width="6" style="388" bestFit="1" customWidth="1"/>
    <col min="13" max="13" width="7.28515625" style="388" bestFit="1" customWidth="1"/>
    <col min="14" max="14" width="6.7109375" style="388" bestFit="1" customWidth="1"/>
    <col min="15" max="15" width="7.28515625" style="388" bestFit="1" customWidth="1"/>
    <col min="16" max="18" width="7.140625" style="388" bestFit="1" customWidth="1"/>
    <col min="19" max="19" width="7.28515625" style="124" bestFit="1" customWidth="1"/>
    <col min="20" max="20" width="7.140625" style="124" bestFit="1" customWidth="1"/>
    <col min="21" max="25" width="7.28515625" style="124" bestFit="1" customWidth="1"/>
    <col min="26" max="26" width="6.7109375" style="124" bestFit="1" customWidth="1"/>
    <col min="27" max="16384" width="6.28515625" hidden="1"/>
  </cols>
  <sheetData>
    <row r="1" spans="1:26" s="94" customFormat="1" ht="18">
      <c r="A1" s="682" t="s">
        <v>159</v>
      </c>
      <c r="B1" s="682"/>
      <c r="C1" s="682"/>
      <c r="D1" s="682"/>
      <c r="E1" s="682"/>
      <c r="F1" s="682"/>
      <c r="G1" s="682"/>
      <c r="H1" s="682"/>
      <c r="I1" s="682"/>
      <c r="J1" s="682"/>
      <c r="K1" s="682"/>
      <c r="L1" s="682"/>
      <c r="M1" s="682"/>
      <c r="N1" s="682"/>
      <c r="O1" s="682"/>
      <c r="P1" s="682"/>
      <c r="Q1" s="682"/>
      <c r="R1" s="682"/>
      <c r="S1" s="682"/>
      <c r="T1" s="682"/>
      <c r="U1" s="682"/>
      <c r="V1" s="682"/>
      <c r="W1" s="682"/>
      <c r="X1" s="682"/>
      <c r="Y1" s="682"/>
      <c r="Z1" s="682"/>
    </row>
    <row r="2" spans="1:26" s="83" customFormat="1" ht="15">
      <c r="A2" s="683"/>
      <c r="B2" s="683"/>
      <c r="C2" s="683"/>
      <c r="D2" s="683"/>
      <c r="E2" s="683"/>
      <c r="F2" s="683"/>
      <c r="G2" s="683"/>
      <c r="H2" s="683"/>
      <c r="I2" s="683"/>
      <c r="J2" s="683"/>
      <c r="K2" s="683"/>
      <c r="L2" s="683"/>
      <c r="M2" s="683"/>
      <c r="N2" s="683"/>
      <c r="O2" s="683"/>
      <c r="P2" s="683"/>
      <c r="Q2" s="683"/>
      <c r="R2" s="683"/>
      <c r="S2" s="683"/>
      <c r="T2" s="683"/>
      <c r="U2" s="683"/>
      <c r="V2" s="683"/>
      <c r="W2" s="683"/>
      <c r="X2" s="683"/>
      <c r="Y2" s="683"/>
      <c r="Z2" s="683"/>
    </row>
    <row r="3" spans="1:26" s="93" customFormat="1" ht="15">
      <c r="A3" s="683" t="s">
        <v>347</v>
      </c>
      <c r="B3" s="683"/>
      <c r="C3" s="683"/>
      <c r="D3" s="683"/>
      <c r="E3" s="683"/>
      <c r="F3" s="683"/>
      <c r="G3" s="683"/>
      <c r="H3" s="683"/>
      <c r="I3" s="683"/>
      <c r="J3" s="683"/>
      <c r="K3" s="683"/>
      <c r="L3" s="683"/>
      <c r="M3" s="683"/>
      <c r="N3" s="683"/>
      <c r="O3" s="683"/>
      <c r="P3" s="683"/>
      <c r="Q3" s="683"/>
      <c r="R3" s="683"/>
      <c r="S3" s="683"/>
      <c r="T3" s="683"/>
      <c r="U3" s="683"/>
      <c r="V3" s="683"/>
      <c r="W3" s="683"/>
      <c r="X3" s="683"/>
      <c r="Y3" s="683"/>
      <c r="Z3" s="683"/>
    </row>
    <row r="4" spans="1:26" s="93" customFormat="1" ht="15">
      <c r="A4" s="683" t="s">
        <v>434</v>
      </c>
      <c r="B4" s="683"/>
      <c r="C4" s="683"/>
      <c r="D4" s="683"/>
      <c r="E4" s="683"/>
      <c r="F4" s="683"/>
      <c r="G4" s="683"/>
      <c r="H4" s="683"/>
      <c r="I4" s="683"/>
      <c r="J4" s="683"/>
      <c r="K4" s="683"/>
      <c r="L4" s="683"/>
      <c r="M4" s="683"/>
      <c r="N4" s="683"/>
      <c r="O4" s="683"/>
      <c r="P4" s="683"/>
      <c r="Q4" s="683"/>
      <c r="R4" s="683"/>
      <c r="S4" s="683"/>
      <c r="T4" s="683"/>
      <c r="U4" s="683"/>
      <c r="V4" s="683"/>
      <c r="W4" s="683"/>
      <c r="X4" s="683"/>
      <c r="Y4" s="683"/>
      <c r="Z4" s="683"/>
    </row>
    <row r="5" spans="1:26" s="368" customFormat="1" ht="16.5" customHeight="1">
      <c r="A5" s="189" t="s">
        <v>202</v>
      </c>
      <c r="B5" s="680" t="s">
        <v>400</v>
      </c>
      <c r="C5" s="680"/>
      <c r="D5" s="680"/>
      <c r="E5" s="680"/>
      <c r="F5" s="680"/>
      <c r="G5" s="680"/>
      <c r="H5" s="680"/>
      <c r="I5" s="680"/>
      <c r="J5" s="680"/>
      <c r="K5" s="680"/>
      <c r="L5" s="680"/>
      <c r="M5" s="680"/>
      <c r="N5" s="680"/>
      <c r="O5" s="680"/>
      <c r="P5" s="680"/>
      <c r="Q5" s="680"/>
      <c r="R5" s="680"/>
      <c r="S5" s="680"/>
      <c r="T5" s="680"/>
      <c r="U5" s="680"/>
      <c r="V5" s="680"/>
      <c r="W5" s="680"/>
      <c r="X5" s="680"/>
      <c r="Y5" s="680"/>
      <c r="Z5" s="680"/>
    </row>
    <row r="6" spans="1:26" s="368" customFormat="1" ht="16.5" customHeight="1" thickBot="1">
      <c r="A6" s="190"/>
      <c r="B6" s="681"/>
      <c r="C6" s="681"/>
      <c r="D6" s="681"/>
      <c r="E6" s="681"/>
      <c r="F6" s="681"/>
      <c r="G6" s="681"/>
      <c r="H6" s="681"/>
      <c r="I6" s="681"/>
      <c r="J6" s="681"/>
      <c r="K6" s="681"/>
      <c r="L6" s="681"/>
      <c r="M6" s="681"/>
      <c r="N6" s="681"/>
      <c r="O6" s="681"/>
      <c r="P6" s="681"/>
      <c r="Q6" s="681"/>
      <c r="R6" s="681"/>
      <c r="S6" s="681"/>
      <c r="T6" s="681"/>
      <c r="U6" s="681"/>
      <c r="V6" s="681"/>
      <c r="W6" s="681"/>
      <c r="X6" s="681"/>
      <c r="Y6" s="681"/>
      <c r="Z6" s="681"/>
    </row>
    <row r="7" spans="1:26" ht="15.75" customHeight="1" thickTop="1">
      <c r="A7" s="247" t="s">
        <v>22</v>
      </c>
      <c r="B7" s="340">
        <v>2001</v>
      </c>
      <c r="C7" s="245">
        <v>2002</v>
      </c>
      <c r="D7" s="340">
        <v>2003</v>
      </c>
      <c r="E7" s="245">
        <v>2004</v>
      </c>
      <c r="F7" s="340">
        <v>2005</v>
      </c>
      <c r="G7" s="245">
        <v>2006</v>
      </c>
      <c r="H7" s="340">
        <v>2007</v>
      </c>
      <c r="I7" s="245">
        <v>2008</v>
      </c>
      <c r="J7" s="340">
        <v>2009</v>
      </c>
      <c r="K7" s="245">
        <v>2010</v>
      </c>
      <c r="L7" s="340">
        <v>2011</v>
      </c>
      <c r="M7" s="245">
        <v>2012</v>
      </c>
      <c r="N7" s="340">
        <v>2013</v>
      </c>
      <c r="O7" s="245">
        <v>2014</v>
      </c>
      <c r="P7" s="340">
        <v>2015</v>
      </c>
      <c r="Q7" s="245">
        <v>2016</v>
      </c>
      <c r="R7" s="340">
        <v>2017</v>
      </c>
      <c r="S7" s="245">
        <v>2018</v>
      </c>
      <c r="T7" s="340">
        <v>2019</v>
      </c>
      <c r="U7" s="245">
        <v>2020</v>
      </c>
      <c r="V7" s="340">
        <v>2021</v>
      </c>
      <c r="W7" s="245">
        <v>2022</v>
      </c>
      <c r="X7" s="340">
        <v>2023</v>
      </c>
      <c r="Y7" s="245">
        <v>2024</v>
      </c>
      <c r="Z7" s="340">
        <v>2025</v>
      </c>
    </row>
    <row r="8" spans="1:26" ht="27.6" customHeight="1">
      <c r="A8" s="342" t="s">
        <v>273</v>
      </c>
      <c r="B8" s="369" t="s">
        <v>266</v>
      </c>
      <c r="C8" s="304"/>
      <c r="D8" s="304"/>
      <c r="E8" s="304"/>
      <c r="F8" s="304"/>
      <c r="G8" s="304"/>
      <c r="H8" s="304"/>
      <c r="I8" s="304"/>
      <c r="J8" s="304"/>
      <c r="K8" s="304"/>
      <c r="L8" s="304"/>
      <c r="M8" s="304"/>
      <c r="N8" s="304" t="s">
        <v>266</v>
      </c>
      <c r="O8" s="304"/>
      <c r="P8" s="304"/>
      <c r="Q8" s="304"/>
      <c r="R8" s="304"/>
      <c r="S8" s="304"/>
      <c r="T8" s="304"/>
      <c r="U8" s="304"/>
      <c r="V8" s="304"/>
      <c r="W8" s="304"/>
      <c r="X8" s="304"/>
      <c r="Y8" s="304"/>
      <c r="Z8" s="304"/>
    </row>
    <row r="9" spans="1:26" ht="15.75" customHeight="1">
      <c r="A9" s="344" t="s">
        <v>0</v>
      </c>
      <c r="B9" s="370">
        <v>22509.16</v>
      </c>
      <c r="C9" s="371">
        <v>10838.19</v>
      </c>
      <c r="D9" s="370">
        <v>9095.8000000000011</v>
      </c>
      <c r="E9" s="371">
        <v>9403.380000000001</v>
      </c>
      <c r="F9" s="370">
        <v>18260.919999999995</v>
      </c>
      <c r="G9" s="371">
        <v>23228.250000000004</v>
      </c>
      <c r="H9" s="370">
        <v>25975.29</v>
      </c>
      <c r="I9" s="371">
        <v>20018.289999999997</v>
      </c>
      <c r="J9" s="370">
        <v>21748.899999999998</v>
      </c>
      <c r="K9" s="371">
        <v>80743.10000000002</v>
      </c>
      <c r="L9" s="372">
        <f>SUM(L10:L14)</f>
        <v>24308.190000000002</v>
      </c>
      <c r="M9" s="371">
        <v>26587.856743920001</v>
      </c>
      <c r="N9" s="370">
        <v>29535.107187090001</v>
      </c>
      <c r="O9" s="371">
        <v>33811.721922839999</v>
      </c>
      <c r="P9" s="370">
        <v>35366.959999999992</v>
      </c>
      <c r="Q9" s="371">
        <v>34153.320903879998</v>
      </c>
      <c r="R9" s="370">
        <v>38865.085221739995</v>
      </c>
      <c r="S9" s="371">
        <v>41101.405637690004</v>
      </c>
      <c r="T9" s="370">
        <v>49921.191925309999</v>
      </c>
      <c r="U9" s="371">
        <v>38268.684301959998</v>
      </c>
      <c r="V9" s="370">
        <v>76285.960000000006</v>
      </c>
      <c r="W9" s="371">
        <v>78610.473746599993</v>
      </c>
      <c r="X9" s="370">
        <v>89414.251791809991</v>
      </c>
      <c r="Y9" s="371">
        <v>78610.473746599993</v>
      </c>
      <c r="Z9" s="624">
        <v>102068</v>
      </c>
    </row>
    <row r="10" spans="1:26" ht="15.75" customHeight="1">
      <c r="A10" s="318" t="s">
        <v>258</v>
      </c>
      <c r="B10" s="373">
        <v>2296.61</v>
      </c>
      <c r="C10" s="374">
        <v>1294.32</v>
      </c>
      <c r="D10" s="375">
        <v>1140.07</v>
      </c>
      <c r="E10" s="374">
        <v>2747.21</v>
      </c>
      <c r="F10" s="373">
        <v>10598.07</v>
      </c>
      <c r="G10" s="374">
        <v>11203.03</v>
      </c>
      <c r="H10" s="375">
        <v>17872.66</v>
      </c>
      <c r="I10" s="374">
        <v>10397.469999999999</v>
      </c>
      <c r="J10" s="375">
        <v>13821.03</v>
      </c>
      <c r="K10" s="374">
        <v>48298.3</v>
      </c>
      <c r="L10" s="376">
        <v>13780.39</v>
      </c>
      <c r="M10" s="374">
        <v>17254.80256226</v>
      </c>
      <c r="N10" s="375">
        <v>19671.686270270005</v>
      </c>
      <c r="O10" s="374">
        <v>24686.570131309996</v>
      </c>
      <c r="P10" s="375">
        <v>25537.599999999999</v>
      </c>
      <c r="Q10" s="374">
        <v>22399.5</v>
      </c>
      <c r="R10" s="375">
        <v>27569.3</v>
      </c>
      <c r="S10" s="377">
        <v>25994.7</v>
      </c>
      <c r="T10" s="378">
        <v>32055.9</v>
      </c>
      <c r="U10" s="377">
        <v>22013.599999999999</v>
      </c>
      <c r="V10" s="378">
        <v>48884</v>
      </c>
      <c r="W10" s="377">
        <v>47924.4</v>
      </c>
      <c r="X10" s="378">
        <v>62266.400000000001</v>
      </c>
      <c r="Y10" s="377">
        <v>61680.4</v>
      </c>
      <c r="Z10" s="268">
        <v>69749</v>
      </c>
    </row>
    <row r="11" spans="1:26" ht="15.75" customHeight="1">
      <c r="A11" s="318" t="s">
        <v>354</v>
      </c>
      <c r="B11" s="373">
        <v>20049.03</v>
      </c>
      <c r="C11" s="374">
        <v>9372.89</v>
      </c>
      <c r="D11" s="375">
        <v>7853.95</v>
      </c>
      <c r="E11" s="374">
        <v>6301.3</v>
      </c>
      <c r="F11" s="373">
        <v>6667.98</v>
      </c>
      <c r="G11" s="374">
        <v>10033.1</v>
      </c>
      <c r="H11" s="375">
        <v>6860.54</v>
      </c>
      <c r="I11" s="374">
        <v>8370.24</v>
      </c>
      <c r="J11" s="375">
        <v>6593</v>
      </c>
      <c r="K11" s="374">
        <v>28080.9</v>
      </c>
      <c r="L11" s="376">
        <v>9754.58</v>
      </c>
      <c r="M11" s="374">
        <v>8755.7638897399993</v>
      </c>
      <c r="N11" s="375">
        <v>9418.55384013</v>
      </c>
      <c r="O11" s="374">
        <v>8854.6649944399996</v>
      </c>
      <c r="P11" s="375">
        <v>9623.1299999999992</v>
      </c>
      <c r="Q11" s="374">
        <v>11366.8</v>
      </c>
      <c r="R11" s="375">
        <v>11175</v>
      </c>
      <c r="S11" s="377">
        <v>14861.6</v>
      </c>
      <c r="T11" s="378">
        <v>17741.099999999999</v>
      </c>
      <c r="U11" s="377">
        <v>15819.1</v>
      </c>
      <c r="V11" s="378">
        <v>26854.3</v>
      </c>
      <c r="W11" s="377">
        <v>29882.9</v>
      </c>
      <c r="X11" s="378">
        <v>27096.9</v>
      </c>
      <c r="Y11" s="377">
        <v>30076.9</v>
      </c>
      <c r="Z11" s="268">
        <v>31609</v>
      </c>
    </row>
    <row r="12" spans="1:26" ht="15.75" customHeight="1">
      <c r="A12" s="318" t="s">
        <v>355</v>
      </c>
      <c r="B12" s="373">
        <v>108.16</v>
      </c>
      <c r="C12" s="379">
        <v>129.93</v>
      </c>
      <c r="D12" s="373">
        <v>79.099999999999994</v>
      </c>
      <c r="E12" s="379">
        <v>108.93</v>
      </c>
      <c r="F12" s="373">
        <v>302.67</v>
      </c>
      <c r="G12" s="379">
        <v>421.34</v>
      </c>
      <c r="H12" s="373">
        <v>460.04</v>
      </c>
      <c r="I12" s="379">
        <v>374</v>
      </c>
      <c r="J12" s="373">
        <v>455.96</v>
      </c>
      <c r="K12" s="379">
        <v>1045.8</v>
      </c>
      <c r="L12" s="376">
        <v>470.55</v>
      </c>
      <c r="M12" s="379">
        <v>434.74346522000002</v>
      </c>
      <c r="N12" s="373">
        <v>313.83464400000003</v>
      </c>
      <c r="O12" s="379">
        <v>213.79509413999997</v>
      </c>
      <c r="P12" s="373">
        <v>179.02</v>
      </c>
      <c r="Q12" s="379">
        <v>178.7</v>
      </c>
      <c r="R12" s="373">
        <v>152.69999999999999</v>
      </c>
      <c r="S12" s="379">
        <v>146.6</v>
      </c>
      <c r="T12" s="373">
        <v>167</v>
      </c>
      <c r="U12" s="379">
        <v>283.3</v>
      </c>
      <c r="V12" s="373">
        <v>494.8</v>
      </c>
      <c r="W12" s="379">
        <v>441.6</v>
      </c>
      <c r="X12" s="373">
        <v>331.3</v>
      </c>
      <c r="Y12" s="379">
        <v>452.1</v>
      </c>
      <c r="Z12" s="563">
        <v>665</v>
      </c>
    </row>
    <row r="13" spans="1:26" ht="24.75" customHeight="1">
      <c r="A13" s="380" t="s">
        <v>274</v>
      </c>
      <c r="B13" s="373">
        <v>21.56</v>
      </c>
      <c r="C13" s="379">
        <v>4.8499999999999996</v>
      </c>
      <c r="D13" s="373">
        <v>1.59</v>
      </c>
      <c r="E13" s="379">
        <v>222.2</v>
      </c>
      <c r="F13" s="373">
        <v>587.78</v>
      </c>
      <c r="G13" s="379">
        <v>1441.65</v>
      </c>
      <c r="H13" s="373">
        <v>751.1</v>
      </c>
      <c r="I13" s="379">
        <v>842.69</v>
      </c>
      <c r="J13" s="373">
        <v>850.22</v>
      </c>
      <c r="K13" s="379">
        <v>3276.3</v>
      </c>
      <c r="L13" s="376">
        <v>276.04000000000002</v>
      </c>
      <c r="M13" s="379">
        <v>120.56329890000001</v>
      </c>
      <c r="N13" s="373">
        <v>103.85343268999999</v>
      </c>
      <c r="O13" s="379">
        <v>22.768842950000003</v>
      </c>
      <c r="P13" s="373">
        <v>1.1000000000000001</v>
      </c>
      <c r="Q13" s="379">
        <v>0</v>
      </c>
      <c r="R13" s="373">
        <v>0</v>
      </c>
      <c r="S13" s="379">
        <v>0</v>
      </c>
      <c r="T13" s="373">
        <v>0</v>
      </c>
      <c r="U13" s="379">
        <v>0</v>
      </c>
      <c r="V13" s="373">
        <v>0</v>
      </c>
      <c r="W13" s="379">
        <v>0</v>
      </c>
      <c r="X13" s="373">
        <v>0</v>
      </c>
      <c r="Y13" s="379">
        <v>0</v>
      </c>
      <c r="Z13" s="373">
        <v>0</v>
      </c>
    </row>
    <row r="14" spans="1:26" ht="16.5" customHeight="1" thickBot="1">
      <c r="A14" s="322" t="s">
        <v>272</v>
      </c>
      <c r="B14" s="381">
        <v>33.799999999999997</v>
      </c>
      <c r="C14" s="382">
        <v>36.200000000000003</v>
      </c>
      <c r="D14" s="381">
        <v>21.09</v>
      </c>
      <c r="E14" s="382">
        <v>23.74</v>
      </c>
      <c r="F14" s="381">
        <v>104.42</v>
      </c>
      <c r="G14" s="382">
        <v>129.13</v>
      </c>
      <c r="H14" s="381">
        <v>30.95</v>
      </c>
      <c r="I14" s="382">
        <v>33.89</v>
      </c>
      <c r="J14" s="381">
        <v>28.69</v>
      </c>
      <c r="K14" s="382">
        <v>41.8</v>
      </c>
      <c r="L14" s="383">
        <v>26.63</v>
      </c>
      <c r="M14" s="382">
        <v>21.983527800000001</v>
      </c>
      <c r="N14" s="381">
        <v>27.178999999999998</v>
      </c>
      <c r="O14" s="382">
        <v>33.92286</v>
      </c>
      <c r="P14" s="381">
        <v>26.06</v>
      </c>
      <c r="Q14" s="382">
        <v>20.6</v>
      </c>
      <c r="R14" s="381">
        <v>25.1</v>
      </c>
      <c r="S14" s="382">
        <v>22.2</v>
      </c>
      <c r="T14" s="381">
        <v>35.299999999999997</v>
      </c>
      <c r="U14" s="382">
        <v>23.7</v>
      </c>
      <c r="V14" s="381">
        <v>72.3</v>
      </c>
      <c r="W14" s="382">
        <v>43.5</v>
      </c>
      <c r="X14" s="381">
        <v>20.2</v>
      </c>
      <c r="Y14" s="382">
        <v>61.4</v>
      </c>
      <c r="Z14" s="381">
        <v>45</v>
      </c>
    </row>
    <row r="15" spans="1:26" ht="16.5" customHeight="1" thickTop="1">
      <c r="A15" s="384" t="s">
        <v>382</v>
      </c>
      <c r="B15" s="385"/>
      <c r="C15" s="385"/>
      <c r="D15" s="385"/>
      <c r="E15" s="385"/>
      <c r="F15" s="385"/>
      <c r="G15" s="385"/>
      <c r="H15" s="385"/>
      <c r="I15" s="385"/>
      <c r="J15" s="385"/>
      <c r="K15" s="385"/>
      <c r="L15" s="386"/>
      <c r="M15" s="385"/>
      <c r="N15" s="385"/>
      <c r="O15" s="385"/>
      <c r="P15" s="385"/>
      <c r="Q15" s="385"/>
      <c r="R15" s="385"/>
      <c r="S15" s="387"/>
      <c r="T15" s="387"/>
      <c r="U15" s="125"/>
      <c r="V15" s="387"/>
      <c r="W15" s="125"/>
      <c r="X15" s="125"/>
      <c r="Y15" s="125"/>
      <c r="Z15" s="125"/>
    </row>
    <row r="16" spans="1:26" ht="16.5" customHeight="1">
      <c r="A16" s="302" t="s">
        <v>429</v>
      </c>
      <c r="B16" s="302"/>
      <c r="C16" s="302"/>
      <c r="D16" s="302"/>
      <c r="E16" s="302"/>
      <c r="F16" s="302"/>
      <c r="G16" s="302"/>
      <c r="H16" s="302"/>
      <c r="I16" s="302"/>
      <c r="J16" s="302"/>
      <c r="K16" s="302"/>
      <c r="L16" s="302"/>
      <c r="M16" s="302"/>
      <c r="N16" s="302"/>
      <c r="O16" s="302"/>
      <c r="P16" s="302"/>
      <c r="Q16" s="302"/>
      <c r="R16" s="302"/>
      <c r="S16" s="125"/>
      <c r="T16" s="125"/>
      <c r="U16" s="125"/>
      <c r="V16" s="125"/>
      <c r="W16" s="125"/>
      <c r="X16" s="125"/>
      <c r="Y16" s="125"/>
      <c r="Z16" s="125"/>
    </row>
  </sheetData>
  <mergeCells count="5">
    <mergeCell ref="A1:Z1"/>
    <mergeCell ref="A2:Z2"/>
    <mergeCell ref="A3:Z3"/>
    <mergeCell ref="A4:Z4"/>
    <mergeCell ref="B5:Z6"/>
  </mergeCells>
  <hyperlinks>
    <hyperlink ref="A5" location="Índice!A1" display="Índice" xr:uid="{00000000-0004-0000-10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M38"/>
  <sheetViews>
    <sheetView topLeftCell="A6" zoomScale="110" zoomScaleNormal="110" workbookViewId="0">
      <selection activeCell="A36" sqref="A36:M36"/>
    </sheetView>
  </sheetViews>
  <sheetFormatPr defaultColWidth="0" defaultRowHeight="12.75" zeroHeight="1"/>
  <cols>
    <col min="1" max="1" width="26.42578125" customWidth="1"/>
    <col min="2" max="13" width="9.140625" customWidth="1"/>
    <col min="14" max="16384" width="9.140625" hidden="1"/>
  </cols>
  <sheetData>
    <row r="1" spans="1:13" s="92" customFormat="1" ht="18">
      <c r="A1" s="669" t="s">
        <v>159</v>
      </c>
      <c r="B1" s="669"/>
      <c r="C1" s="669"/>
      <c r="D1" s="669"/>
      <c r="E1" s="669"/>
      <c r="F1" s="669"/>
      <c r="G1" s="669"/>
      <c r="H1" s="669"/>
      <c r="I1" s="669"/>
      <c r="J1" s="669"/>
      <c r="K1" s="669"/>
      <c r="L1" s="669"/>
      <c r="M1" s="669"/>
    </row>
    <row r="2" spans="1:13" s="29" customFormat="1" ht="15" customHeight="1">
      <c r="A2" s="663"/>
      <c r="B2" s="663"/>
      <c r="C2" s="663"/>
      <c r="D2" s="663"/>
      <c r="E2" s="663"/>
      <c r="F2" s="663"/>
      <c r="G2" s="663"/>
      <c r="H2" s="663"/>
      <c r="I2" s="663"/>
      <c r="J2" s="663"/>
      <c r="K2" s="663"/>
      <c r="L2" s="663"/>
      <c r="M2" s="663"/>
    </row>
    <row r="3" spans="1:13" s="88" customFormat="1" ht="15">
      <c r="A3" s="663" t="s">
        <v>347</v>
      </c>
      <c r="B3" s="663"/>
      <c r="C3" s="663"/>
      <c r="D3" s="663"/>
      <c r="E3" s="663"/>
      <c r="F3" s="663"/>
      <c r="G3" s="663"/>
      <c r="H3" s="663"/>
      <c r="I3" s="663"/>
      <c r="J3" s="663"/>
      <c r="K3" s="663"/>
      <c r="L3" s="663"/>
      <c r="M3" s="663"/>
    </row>
    <row r="4" spans="1:13" s="88" customFormat="1" ht="15">
      <c r="A4" s="663" t="s">
        <v>445</v>
      </c>
      <c r="B4" s="663"/>
      <c r="C4" s="663"/>
      <c r="D4" s="663"/>
      <c r="E4" s="663"/>
      <c r="F4" s="663"/>
      <c r="G4" s="663"/>
      <c r="H4" s="663"/>
      <c r="I4" s="663"/>
      <c r="J4" s="663"/>
      <c r="K4" s="663"/>
      <c r="L4" s="663"/>
      <c r="M4" s="663"/>
    </row>
    <row r="5" spans="1:13" s="389" customFormat="1" ht="15.75" customHeight="1">
      <c r="A5" s="190" t="s">
        <v>202</v>
      </c>
      <c r="B5" s="665" t="s">
        <v>318</v>
      </c>
      <c r="C5" s="665"/>
      <c r="D5" s="665"/>
      <c r="E5" s="665"/>
      <c r="F5" s="665"/>
      <c r="G5" s="665"/>
      <c r="H5" s="665"/>
      <c r="I5" s="665"/>
      <c r="J5" s="665"/>
      <c r="K5" s="665"/>
      <c r="L5" s="665"/>
      <c r="M5" s="665"/>
    </row>
    <row r="6" spans="1:13" s="389" customFormat="1" ht="13.9" customHeight="1" thickBot="1">
      <c r="A6" s="190"/>
      <c r="B6" s="666"/>
      <c r="C6" s="666"/>
      <c r="D6" s="666"/>
      <c r="E6" s="666"/>
      <c r="F6" s="666"/>
      <c r="G6" s="666"/>
      <c r="H6" s="666"/>
      <c r="I6" s="666"/>
      <c r="J6" s="666"/>
      <c r="K6" s="666"/>
      <c r="L6" s="666"/>
      <c r="M6" s="666"/>
    </row>
    <row r="7" spans="1:13" ht="14.25" thickTop="1" thickBot="1">
      <c r="A7" s="390" t="s">
        <v>22</v>
      </c>
      <c r="B7" s="392" t="s">
        <v>234</v>
      </c>
      <c r="C7" s="391" t="s">
        <v>297</v>
      </c>
      <c r="D7" s="393" t="s">
        <v>466</v>
      </c>
      <c r="E7" s="391">
        <v>2017</v>
      </c>
      <c r="F7" s="393">
        <v>2018</v>
      </c>
      <c r="G7" s="391">
        <v>2019</v>
      </c>
      <c r="H7" s="393">
        <v>2020</v>
      </c>
      <c r="I7" s="391">
        <v>2021</v>
      </c>
      <c r="J7" s="393">
        <v>2022</v>
      </c>
      <c r="K7" s="391">
        <v>2023</v>
      </c>
      <c r="L7" s="393">
        <v>2024</v>
      </c>
      <c r="M7" s="391" t="s">
        <v>392</v>
      </c>
    </row>
    <row r="8" spans="1:13" ht="13.5" thickTop="1">
      <c r="A8" s="208" t="s">
        <v>9</v>
      </c>
      <c r="B8" s="149">
        <v>2181149</v>
      </c>
      <c r="C8" s="394">
        <v>2662800</v>
      </c>
      <c r="D8" s="395">
        <v>3057977</v>
      </c>
      <c r="E8" s="396">
        <v>3175695</v>
      </c>
      <c r="F8" s="395">
        <v>3282642</v>
      </c>
      <c r="G8" s="396">
        <v>3357412</v>
      </c>
      <c r="H8" s="395">
        <v>3459276</v>
      </c>
      <c r="I8" s="396">
        <v>3473188</v>
      </c>
      <c r="J8" s="395">
        <v>3507603</v>
      </c>
      <c r="K8" s="396">
        <v>3672590</v>
      </c>
      <c r="L8" s="395">
        <v>3803811</v>
      </c>
      <c r="M8" s="396">
        <v>3870733</v>
      </c>
    </row>
    <row r="9" spans="1:13" ht="11.25" customHeight="1">
      <c r="A9" s="130" t="s">
        <v>37</v>
      </c>
      <c r="B9" s="132"/>
      <c r="C9" s="254"/>
      <c r="D9" s="132"/>
      <c r="E9" s="132"/>
      <c r="F9" s="132"/>
      <c r="G9" s="132"/>
      <c r="H9" s="132"/>
      <c r="I9" s="132"/>
      <c r="J9" s="132"/>
      <c r="K9" s="132"/>
      <c r="L9" s="132"/>
      <c r="M9" s="132"/>
    </row>
    <row r="10" spans="1:13" ht="11.25" customHeight="1">
      <c r="A10" s="164" t="s">
        <v>30</v>
      </c>
      <c r="B10" s="144">
        <v>1389713</v>
      </c>
      <c r="C10" s="397">
        <v>1983754</v>
      </c>
      <c r="D10" s="398">
        <v>2413697</v>
      </c>
      <c r="E10" s="399">
        <v>2530744</v>
      </c>
      <c r="F10" s="398">
        <v>2629300</v>
      </c>
      <c r="G10" s="399">
        <v>2726392</v>
      </c>
      <c r="H10" s="398">
        <v>2829547</v>
      </c>
      <c r="I10" s="399">
        <v>2867729</v>
      </c>
      <c r="J10" s="398">
        <v>2908074</v>
      </c>
      <c r="K10" s="399">
        <v>3068957</v>
      </c>
      <c r="L10" s="398">
        <v>3198149</v>
      </c>
      <c r="M10" s="399">
        <v>3277388</v>
      </c>
    </row>
    <row r="11" spans="1:13" ht="11.25" customHeight="1">
      <c r="A11" s="164" t="s">
        <v>10</v>
      </c>
      <c r="B11" s="144">
        <v>791436</v>
      </c>
      <c r="C11" s="397">
        <v>679046</v>
      </c>
      <c r="D11" s="398">
        <v>644280</v>
      </c>
      <c r="E11" s="399">
        <v>644951</v>
      </c>
      <c r="F11" s="398">
        <v>653342</v>
      </c>
      <c r="G11" s="399">
        <v>631020</v>
      </c>
      <c r="H11" s="398">
        <v>629729</v>
      </c>
      <c r="I11" s="399">
        <v>605459</v>
      </c>
      <c r="J11" s="398">
        <v>599529</v>
      </c>
      <c r="K11" s="399">
        <v>603633</v>
      </c>
      <c r="L11" s="398">
        <v>605662</v>
      </c>
      <c r="M11" s="399">
        <v>593345</v>
      </c>
    </row>
    <row r="12" spans="1:13" ht="11.25" customHeight="1">
      <c r="A12" s="131" t="s">
        <v>391</v>
      </c>
      <c r="B12" s="132"/>
      <c r="C12" s="254"/>
      <c r="D12" s="132"/>
      <c r="E12" s="132"/>
      <c r="F12" s="132"/>
      <c r="G12" s="132"/>
      <c r="H12" s="132"/>
      <c r="I12" s="132"/>
      <c r="J12" s="132"/>
      <c r="K12" s="132"/>
      <c r="L12" s="132"/>
      <c r="M12" s="132"/>
    </row>
    <row r="13" spans="1:13" ht="11.25" customHeight="1">
      <c r="A13" s="164" t="s">
        <v>3</v>
      </c>
      <c r="B13" s="119" t="s">
        <v>161</v>
      </c>
      <c r="C13" s="118" t="s">
        <v>161</v>
      </c>
      <c r="D13" s="398">
        <v>506593</v>
      </c>
      <c r="E13" s="399">
        <v>518765</v>
      </c>
      <c r="F13" s="398">
        <v>519408</v>
      </c>
      <c r="G13" s="399">
        <v>546097</v>
      </c>
      <c r="H13" s="398">
        <v>563882</v>
      </c>
      <c r="I13" s="399">
        <v>564277</v>
      </c>
      <c r="J13" s="398">
        <v>568585</v>
      </c>
      <c r="K13" s="399">
        <v>577569</v>
      </c>
      <c r="L13" s="398">
        <v>599556</v>
      </c>
      <c r="M13" s="399">
        <v>609457</v>
      </c>
    </row>
    <row r="14" spans="1:13" ht="11.25" customHeight="1">
      <c r="A14" s="164" t="s">
        <v>4</v>
      </c>
      <c r="B14" s="119" t="s">
        <v>161</v>
      </c>
      <c r="C14" s="118" t="s">
        <v>161</v>
      </c>
      <c r="D14" s="398">
        <v>228083</v>
      </c>
      <c r="E14" s="399">
        <v>236566</v>
      </c>
      <c r="F14" s="398">
        <v>248730</v>
      </c>
      <c r="G14" s="399">
        <v>247098</v>
      </c>
      <c r="H14" s="398">
        <v>235545</v>
      </c>
      <c r="I14" s="399">
        <v>232640</v>
      </c>
      <c r="J14" s="398">
        <v>253346</v>
      </c>
      <c r="K14" s="399">
        <v>267270</v>
      </c>
      <c r="L14" s="398">
        <v>256835</v>
      </c>
      <c r="M14" s="399">
        <v>270956</v>
      </c>
    </row>
    <row r="15" spans="1:13" ht="11.25" customHeight="1">
      <c r="A15" s="164" t="s">
        <v>5</v>
      </c>
      <c r="B15" s="119" t="s">
        <v>161</v>
      </c>
      <c r="C15" s="118" t="s">
        <v>161</v>
      </c>
      <c r="D15" s="398">
        <v>199448</v>
      </c>
      <c r="E15" s="399">
        <v>215533</v>
      </c>
      <c r="F15" s="398">
        <v>226008</v>
      </c>
      <c r="G15" s="399">
        <v>235131</v>
      </c>
      <c r="H15" s="398">
        <v>237351</v>
      </c>
      <c r="I15" s="399">
        <v>237168</v>
      </c>
      <c r="J15" s="398">
        <v>239375</v>
      </c>
      <c r="K15" s="399">
        <v>239693</v>
      </c>
      <c r="L15" s="398">
        <v>249502</v>
      </c>
      <c r="M15" s="399">
        <v>263773</v>
      </c>
    </row>
    <row r="16" spans="1:13" ht="11.25" customHeight="1">
      <c r="A16" s="164" t="s">
        <v>6</v>
      </c>
      <c r="B16" s="119" t="s">
        <v>161</v>
      </c>
      <c r="C16" s="118" t="s">
        <v>161</v>
      </c>
      <c r="D16" s="398">
        <v>128570</v>
      </c>
      <c r="E16" s="399">
        <v>140557</v>
      </c>
      <c r="F16" s="398">
        <v>148356</v>
      </c>
      <c r="G16" s="399">
        <v>148201</v>
      </c>
      <c r="H16" s="398">
        <v>158473</v>
      </c>
      <c r="I16" s="399">
        <v>160883</v>
      </c>
      <c r="J16" s="398">
        <v>155225</v>
      </c>
      <c r="K16" s="399">
        <v>157998</v>
      </c>
      <c r="L16" s="398">
        <v>168896</v>
      </c>
      <c r="M16" s="399">
        <v>174517</v>
      </c>
    </row>
    <row r="17" spans="1:13" ht="11.25" customHeight="1">
      <c r="A17" s="164" t="s">
        <v>2</v>
      </c>
      <c r="B17" s="119" t="s">
        <v>161</v>
      </c>
      <c r="C17" s="118" t="s">
        <v>161</v>
      </c>
      <c r="D17" s="398">
        <v>243920</v>
      </c>
      <c r="E17" s="399">
        <v>264282</v>
      </c>
      <c r="F17" s="398">
        <v>271283</v>
      </c>
      <c r="G17" s="399">
        <v>272266</v>
      </c>
      <c r="H17" s="398">
        <v>297849</v>
      </c>
      <c r="I17" s="399">
        <v>285244</v>
      </c>
      <c r="J17" s="398">
        <v>276551</v>
      </c>
      <c r="K17" s="399">
        <v>272318</v>
      </c>
      <c r="L17" s="398">
        <v>297117</v>
      </c>
      <c r="M17" s="399">
        <v>283396</v>
      </c>
    </row>
    <row r="18" spans="1:13" ht="11.25" customHeight="1">
      <c r="A18" s="164" t="s">
        <v>8</v>
      </c>
      <c r="B18" s="119" t="s">
        <v>161</v>
      </c>
      <c r="C18" s="118" t="s">
        <v>161</v>
      </c>
      <c r="D18" s="398">
        <v>108027</v>
      </c>
      <c r="E18" s="399">
        <v>104030</v>
      </c>
      <c r="F18" s="398">
        <v>107830</v>
      </c>
      <c r="G18" s="399">
        <v>108474</v>
      </c>
      <c r="H18" s="398">
        <v>112054</v>
      </c>
      <c r="I18" s="399">
        <v>113290</v>
      </c>
      <c r="J18" s="398">
        <v>107932</v>
      </c>
      <c r="K18" s="399">
        <v>120780</v>
      </c>
      <c r="L18" s="398">
        <v>123780</v>
      </c>
      <c r="M18" s="399">
        <v>123731</v>
      </c>
    </row>
    <row r="19" spans="1:13" ht="11.25" customHeight="1">
      <c r="A19" s="164" t="s">
        <v>46</v>
      </c>
      <c r="B19" s="119" t="s">
        <v>161</v>
      </c>
      <c r="C19" s="118" t="s">
        <v>161</v>
      </c>
      <c r="D19" s="398">
        <v>153163</v>
      </c>
      <c r="E19" s="399">
        <v>155889</v>
      </c>
      <c r="F19" s="398">
        <v>162635</v>
      </c>
      <c r="G19" s="399">
        <v>163618</v>
      </c>
      <c r="H19" s="398">
        <v>177902</v>
      </c>
      <c r="I19" s="399">
        <v>172763</v>
      </c>
      <c r="J19" s="398">
        <v>163388</v>
      </c>
      <c r="K19" s="399">
        <v>163844</v>
      </c>
      <c r="L19" s="398">
        <v>166623</v>
      </c>
      <c r="M19" s="399">
        <v>172610</v>
      </c>
    </row>
    <row r="20" spans="1:13" ht="11.25" customHeight="1">
      <c r="A20" s="164" t="s">
        <v>47</v>
      </c>
      <c r="B20" s="119" t="s">
        <v>161</v>
      </c>
      <c r="C20" s="118" t="s">
        <v>161</v>
      </c>
      <c r="D20" s="398">
        <v>212345</v>
      </c>
      <c r="E20" s="399">
        <v>214258</v>
      </c>
      <c r="F20" s="398">
        <v>223304</v>
      </c>
      <c r="G20" s="399">
        <v>230167</v>
      </c>
      <c r="H20" s="398">
        <v>236247</v>
      </c>
      <c r="I20" s="399">
        <v>234005</v>
      </c>
      <c r="J20" s="398">
        <v>237226</v>
      </c>
      <c r="K20" s="399">
        <v>252315</v>
      </c>
      <c r="L20" s="398">
        <v>279285</v>
      </c>
      <c r="M20" s="399">
        <v>278632</v>
      </c>
    </row>
    <row r="21" spans="1:13" ht="11.25" customHeight="1">
      <c r="A21" s="164" t="s">
        <v>7</v>
      </c>
      <c r="B21" s="119" t="s">
        <v>161</v>
      </c>
      <c r="C21" s="118" t="s">
        <v>161</v>
      </c>
      <c r="D21" s="398">
        <v>172305</v>
      </c>
      <c r="E21" s="399">
        <v>177235</v>
      </c>
      <c r="F21" s="398">
        <v>187495</v>
      </c>
      <c r="G21" s="399">
        <v>184620</v>
      </c>
      <c r="H21" s="398">
        <v>185537</v>
      </c>
      <c r="I21" s="399">
        <v>193787</v>
      </c>
      <c r="J21" s="398">
        <v>201509</v>
      </c>
      <c r="K21" s="399">
        <v>220106</v>
      </c>
      <c r="L21" s="398">
        <v>208403</v>
      </c>
      <c r="M21" s="399">
        <v>198553</v>
      </c>
    </row>
    <row r="22" spans="1:13" ht="11.25" customHeight="1">
      <c r="A22" s="164" t="s">
        <v>233</v>
      </c>
      <c r="B22" s="119" t="s">
        <v>161</v>
      </c>
      <c r="C22" s="118" t="s">
        <v>161</v>
      </c>
      <c r="D22" s="398">
        <v>1105524</v>
      </c>
      <c r="E22" s="399">
        <v>1148580</v>
      </c>
      <c r="F22" s="398">
        <v>1187592</v>
      </c>
      <c r="G22" s="399">
        <v>1221740</v>
      </c>
      <c r="H22" s="398">
        <v>1254436</v>
      </c>
      <c r="I22" s="399">
        <v>1279132</v>
      </c>
      <c r="J22" s="398">
        <v>1304468</v>
      </c>
      <c r="K22" s="399">
        <v>1400737</v>
      </c>
      <c r="L22" s="398">
        <v>1453816</v>
      </c>
      <c r="M22" s="399">
        <v>1495109</v>
      </c>
    </row>
    <row r="23" spans="1:13" ht="11.25" customHeight="1">
      <c r="A23" s="400" t="s">
        <v>396</v>
      </c>
      <c r="B23" s="401" t="s">
        <v>266</v>
      </c>
      <c r="C23" s="400" t="s">
        <v>266</v>
      </c>
      <c r="D23" s="401"/>
      <c r="E23" s="401"/>
      <c r="F23" s="401"/>
      <c r="G23" s="401"/>
      <c r="H23" s="401"/>
      <c r="I23" s="401"/>
      <c r="J23" s="401"/>
      <c r="K23" s="401"/>
      <c r="L23" s="401"/>
      <c r="M23" s="401"/>
    </row>
    <row r="24" spans="1:13" ht="11.25" customHeight="1">
      <c r="A24" s="164" t="s">
        <v>282</v>
      </c>
      <c r="B24" s="119" t="s">
        <v>161</v>
      </c>
      <c r="C24" s="213" t="s">
        <v>161</v>
      </c>
      <c r="D24" s="398">
        <v>131852</v>
      </c>
      <c r="E24" s="399">
        <v>110913</v>
      </c>
      <c r="F24" s="398">
        <v>87354</v>
      </c>
      <c r="G24" s="399">
        <v>71313</v>
      </c>
      <c r="H24" s="398">
        <v>124264</v>
      </c>
      <c r="I24" s="399">
        <v>106366</v>
      </c>
      <c r="J24" s="398">
        <v>96085</v>
      </c>
      <c r="K24" s="399">
        <v>84580</v>
      </c>
      <c r="L24" s="398">
        <v>66711</v>
      </c>
      <c r="M24" s="399">
        <v>60003</v>
      </c>
    </row>
    <row r="25" spans="1:13" ht="11.25" customHeight="1">
      <c r="A25" s="164" t="s">
        <v>283</v>
      </c>
      <c r="B25" s="119" t="s">
        <v>161</v>
      </c>
      <c r="C25" s="213" t="s">
        <v>161</v>
      </c>
      <c r="D25" s="398">
        <v>722689</v>
      </c>
      <c r="E25" s="399">
        <v>671313</v>
      </c>
      <c r="F25" s="398">
        <v>640768</v>
      </c>
      <c r="G25" s="399">
        <v>594945</v>
      </c>
      <c r="H25" s="398">
        <v>679380</v>
      </c>
      <c r="I25" s="399">
        <v>720110</v>
      </c>
      <c r="J25" s="398">
        <v>644651</v>
      </c>
      <c r="K25" s="399">
        <v>546750</v>
      </c>
      <c r="L25" s="398">
        <v>470676</v>
      </c>
      <c r="M25" s="399">
        <v>424427</v>
      </c>
    </row>
    <row r="26" spans="1:13" ht="11.25" customHeight="1">
      <c r="A26" s="164" t="s">
        <v>284</v>
      </c>
      <c r="B26" s="119" t="s">
        <v>161</v>
      </c>
      <c r="C26" s="213" t="s">
        <v>161</v>
      </c>
      <c r="D26" s="398">
        <v>2203436</v>
      </c>
      <c r="E26" s="399">
        <v>2393469</v>
      </c>
      <c r="F26" s="398">
        <v>2554520</v>
      </c>
      <c r="G26" s="399">
        <v>2691154</v>
      </c>
      <c r="H26" s="398">
        <v>2655632</v>
      </c>
      <c r="I26" s="399">
        <v>2646712</v>
      </c>
      <c r="J26" s="398">
        <v>2766868</v>
      </c>
      <c r="K26" s="399">
        <v>3041301</v>
      </c>
      <c r="L26" s="398">
        <v>3266424</v>
      </c>
      <c r="M26" s="399">
        <v>3386111</v>
      </c>
    </row>
    <row r="27" spans="1:13" ht="11.25" customHeight="1">
      <c r="A27" s="172" t="s">
        <v>301</v>
      </c>
      <c r="B27" s="402"/>
      <c r="C27" s="403"/>
      <c r="D27" s="401"/>
      <c r="E27" s="401"/>
      <c r="F27" s="401"/>
      <c r="G27" s="401"/>
      <c r="H27" s="401"/>
      <c r="I27" s="401"/>
      <c r="J27" s="401"/>
      <c r="K27" s="401"/>
      <c r="L27" s="401"/>
      <c r="M27" s="401"/>
    </row>
    <row r="28" spans="1:13" ht="11.25" customHeight="1">
      <c r="A28" s="164" t="s">
        <v>285</v>
      </c>
      <c r="B28" s="119" t="s">
        <v>161</v>
      </c>
      <c r="C28" s="213" t="s">
        <v>161</v>
      </c>
      <c r="D28" s="398">
        <v>612796</v>
      </c>
      <c r="E28" s="399">
        <v>635619</v>
      </c>
      <c r="F28" s="398">
        <v>657038</v>
      </c>
      <c r="G28" s="399">
        <v>672005</v>
      </c>
      <c r="H28" s="398">
        <v>692200</v>
      </c>
      <c r="I28" s="399">
        <v>695320</v>
      </c>
      <c r="J28" s="398">
        <v>702208</v>
      </c>
      <c r="K28" s="399">
        <v>735539</v>
      </c>
      <c r="L28" s="398">
        <v>762040</v>
      </c>
      <c r="M28" s="399">
        <v>565808</v>
      </c>
    </row>
    <row r="29" spans="1:13" ht="11.25" customHeight="1">
      <c r="A29" s="164" t="s">
        <v>286</v>
      </c>
      <c r="B29" s="119" t="s">
        <v>161</v>
      </c>
      <c r="C29" s="213" t="s">
        <v>161</v>
      </c>
      <c r="D29" s="398">
        <v>612219</v>
      </c>
      <c r="E29" s="399">
        <v>635867</v>
      </c>
      <c r="F29" s="398">
        <v>656650</v>
      </c>
      <c r="G29" s="399">
        <v>671801</v>
      </c>
      <c r="H29" s="398">
        <v>692277</v>
      </c>
      <c r="I29" s="399">
        <v>694763</v>
      </c>
      <c r="J29" s="398">
        <v>702339</v>
      </c>
      <c r="K29" s="399">
        <v>734397</v>
      </c>
      <c r="L29" s="398">
        <v>761564</v>
      </c>
      <c r="M29" s="399">
        <v>669045</v>
      </c>
    </row>
    <row r="30" spans="1:13" ht="11.25" customHeight="1">
      <c r="A30" s="164" t="s">
        <v>287</v>
      </c>
      <c r="B30" s="119" t="s">
        <v>161</v>
      </c>
      <c r="C30" s="213" t="s">
        <v>161</v>
      </c>
      <c r="D30" s="398">
        <v>612461</v>
      </c>
      <c r="E30" s="399">
        <v>635398</v>
      </c>
      <c r="F30" s="398">
        <v>656715</v>
      </c>
      <c r="G30" s="399">
        <v>671212</v>
      </c>
      <c r="H30" s="398">
        <v>692811</v>
      </c>
      <c r="I30" s="399">
        <v>694652</v>
      </c>
      <c r="J30" s="398">
        <v>702200</v>
      </c>
      <c r="K30" s="399">
        <v>735013</v>
      </c>
      <c r="L30" s="398">
        <v>762013</v>
      </c>
      <c r="M30" s="399">
        <v>758453</v>
      </c>
    </row>
    <row r="31" spans="1:13" ht="11.25" customHeight="1">
      <c r="A31" s="164" t="s">
        <v>288</v>
      </c>
      <c r="B31" s="119" t="s">
        <v>161</v>
      </c>
      <c r="C31" s="213" t="s">
        <v>161</v>
      </c>
      <c r="D31" s="398">
        <v>612383</v>
      </c>
      <c r="E31" s="399">
        <v>635331</v>
      </c>
      <c r="F31" s="398">
        <v>656408</v>
      </c>
      <c r="G31" s="399">
        <v>672189</v>
      </c>
      <c r="H31" s="398">
        <v>690613</v>
      </c>
      <c r="I31" s="399">
        <v>694440</v>
      </c>
      <c r="J31" s="398">
        <v>700277</v>
      </c>
      <c r="K31" s="399">
        <v>734537</v>
      </c>
      <c r="L31" s="398">
        <v>760684</v>
      </c>
      <c r="M31" s="399">
        <v>839558</v>
      </c>
    </row>
    <row r="32" spans="1:13" s="632" customFormat="1" ht="11.25" customHeight="1" thickBot="1">
      <c r="A32" s="214" t="s">
        <v>289</v>
      </c>
      <c r="B32" s="157" t="s">
        <v>161</v>
      </c>
      <c r="C32" s="216" t="s">
        <v>161</v>
      </c>
      <c r="D32" s="630">
        <v>608118</v>
      </c>
      <c r="E32" s="631">
        <v>633480</v>
      </c>
      <c r="F32" s="630">
        <v>655830</v>
      </c>
      <c r="G32" s="631">
        <v>670204</v>
      </c>
      <c r="H32" s="630">
        <v>691376</v>
      </c>
      <c r="I32" s="631">
        <v>694014</v>
      </c>
      <c r="J32" s="630">
        <v>700580</v>
      </c>
      <c r="K32" s="631">
        <v>733146</v>
      </c>
      <c r="L32" s="630">
        <v>757511</v>
      </c>
      <c r="M32" s="631">
        <v>1037677</v>
      </c>
    </row>
    <row r="33" spans="1:13" ht="11.25" customHeight="1" thickTop="1">
      <c r="A33" s="128" t="s">
        <v>160</v>
      </c>
      <c r="B33" s="409"/>
      <c r="C33" s="125"/>
      <c r="D33" s="125"/>
      <c r="E33" s="125"/>
      <c r="F33" s="125"/>
      <c r="G33" s="125"/>
      <c r="H33" s="125"/>
      <c r="I33" s="125"/>
      <c r="J33" s="125"/>
      <c r="K33" s="125"/>
      <c r="L33" s="125"/>
      <c r="M33" s="125"/>
    </row>
    <row r="34" spans="1:13" ht="11.25" customHeight="1">
      <c r="A34" s="128" t="s">
        <v>461</v>
      </c>
      <c r="B34" s="409"/>
      <c r="C34" s="125"/>
      <c r="D34" s="125"/>
      <c r="E34" s="125"/>
      <c r="F34" s="125"/>
      <c r="G34" s="125"/>
      <c r="H34" s="125"/>
      <c r="I34" s="125"/>
      <c r="J34" s="125"/>
      <c r="K34" s="125"/>
      <c r="L34" s="125"/>
      <c r="M34" s="125"/>
    </row>
    <row r="35" spans="1:13" ht="11.25" customHeight="1">
      <c r="A35" s="667" t="s">
        <v>412</v>
      </c>
      <c r="B35" s="667"/>
      <c r="C35" s="667"/>
      <c r="D35" s="667"/>
      <c r="E35" s="667"/>
      <c r="F35" s="667"/>
      <c r="G35" s="667"/>
      <c r="H35" s="667"/>
      <c r="I35" s="667"/>
      <c r="J35" s="667"/>
      <c r="K35" s="667"/>
      <c r="L35" s="667"/>
      <c r="M35" s="125"/>
    </row>
    <row r="36" spans="1:13" ht="11.25" customHeight="1">
      <c r="A36" s="692" t="s">
        <v>467</v>
      </c>
      <c r="B36" s="692"/>
      <c r="C36" s="692"/>
      <c r="D36" s="692"/>
      <c r="E36" s="692"/>
      <c r="F36" s="692"/>
      <c r="G36" s="692"/>
      <c r="H36" s="692"/>
      <c r="I36" s="692"/>
      <c r="J36" s="692"/>
      <c r="K36" s="692"/>
      <c r="L36" s="692"/>
      <c r="M36" s="692"/>
    </row>
    <row r="37" spans="1:13" s="91" customFormat="1" ht="29.25" customHeight="1">
      <c r="A37" s="667" t="s">
        <v>469</v>
      </c>
      <c r="B37" s="667"/>
      <c r="C37" s="667"/>
      <c r="D37" s="667"/>
      <c r="E37" s="667"/>
      <c r="F37" s="667"/>
      <c r="G37" s="667"/>
      <c r="H37" s="667"/>
      <c r="I37" s="667"/>
      <c r="J37" s="667"/>
      <c r="K37" s="667"/>
      <c r="L37" s="667"/>
      <c r="M37" s="667"/>
    </row>
    <row r="38" spans="1:13" ht="22.5" customHeight="1">
      <c r="A38" s="667" t="s">
        <v>468</v>
      </c>
      <c r="B38" s="667"/>
      <c r="C38" s="667"/>
      <c r="D38" s="667"/>
      <c r="E38" s="667"/>
      <c r="F38" s="667"/>
      <c r="G38" s="667"/>
      <c r="H38" s="667"/>
      <c r="I38" s="667"/>
      <c r="J38" s="667"/>
      <c r="K38" s="667"/>
      <c r="L38" s="667"/>
      <c r="M38" s="667"/>
    </row>
  </sheetData>
  <mergeCells count="9">
    <mergeCell ref="A36:M36"/>
    <mergeCell ref="A37:M37"/>
    <mergeCell ref="A38:M38"/>
    <mergeCell ref="A1:M1"/>
    <mergeCell ref="A2:M2"/>
    <mergeCell ref="A3:M3"/>
    <mergeCell ref="A4:M4"/>
    <mergeCell ref="B5:M6"/>
    <mergeCell ref="A35:L35"/>
  </mergeCells>
  <hyperlinks>
    <hyperlink ref="A5" location="Índice!A1" display="Índice" xr:uid="{00000000-0004-0000-1100-000000000000}"/>
  </hyperlinks>
  <printOptions horizontalCentered="1"/>
  <pageMargins left="0.70866141732283472" right="0.70866141732283472" top="0.74803149606299213" bottom="0.55118110236220474" header="0.31496062992125984" footer="0.31496062992125984"/>
  <pageSetup orientation="landscape" r:id="rId1"/>
  <headerFooter>
    <oddFooter>&amp;R&amp;P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A71"/>
  <sheetViews>
    <sheetView topLeftCell="A50" zoomScaleNormal="100" workbookViewId="0">
      <selection activeCell="A3" sqref="A3:N3"/>
    </sheetView>
  </sheetViews>
  <sheetFormatPr defaultColWidth="0" defaultRowHeight="12.75" zeroHeight="1"/>
  <cols>
    <col min="1" max="1" width="19.5703125" customWidth="1"/>
    <col min="2" max="2" width="8.5703125" customWidth="1"/>
    <col min="3" max="11" width="10.5703125" customWidth="1"/>
    <col min="12" max="14" width="11.42578125" customWidth="1"/>
    <col min="15" max="16384" width="11.42578125" hidden="1"/>
  </cols>
  <sheetData>
    <row r="1" spans="1:23" s="84" customFormat="1" ht="18">
      <c r="A1" s="669" t="s">
        <v>159</v>
      </c>
      <c r="B1" s="669"/>
      <c r="C1" s="669"/>
      <c r="D1" s="669"/>
      <c r="E1" s="669"/>
      <c r="F1" s="669"/>
      <c r="G1" s="669"/>
      <c r="H1" s="669"/>
      <c r="I1" s="669"/>
      <c r="J1" s="669"/>
      <c r="K1" s="669"/>
      <c r="L1" s="669"/>
      <c r="M1" s="669"/>
      <c r="N1" s="669"/>
    </row>
    <row r="2" spans="1:23" s="86" customFormat="1" ht="15">
      <c r="A2" s="102"/>
      <c r="B2" s="102"/>
      <c r="C2" s="102"/>
      <c r="D2" s="102"/>
      <c r="E2" s="102"/>
      <c r="F2" s="102"/>
      <c r="G2" s="102"/>
      <c r="H2" s="102"/>
      <c r="I2" s="102"/>
      <c r="J2" s="102"/>
      <c r="K2" s="102"/>
      <c r="L2" s="102"/>
    </row>
    <row r="3" spans="1:23" s="86" customFormat="1" ht="15">
      <c r="A3" s="663" t="s">
        <v>347</v>
      </c>
      <c r="B3" s="663"/>
      <c r="C3" s="663"/>
      <c r="D3" s="663"/>
      <c r="E3" s="663"/>
      <c r="F3" s="663"/>
      <c r="G3" s="663"/>
      <c r="H3" s="663"/>
      <c r="I3" s="663"/>
      <c r="J3" s="663"/>
      <c r="K3" s="663"/>
      <c r="L3" s="663"/>
      <c r="M3" s="663"/>
      <c r="N3" s="663"/>
    </row>
    <row r="4" spans="1:23" s="86" customFormat="1" ht="15">
      <c r="A4" s="663" t="s">
        <v>415</v>
      </c>
      <c r="B4" s="663"/>
      <c r="C4" s="663"/>
      <c r="D4" s="663"/>
      <c r="E4" s="663"/>
      <c r="F4" s="663"/>
      <c r="G4" s="663"/>
      <c r="H4" s="663"/>
      <c r="I4" s="663"/>
      <c r="J4" s="663"/>
      <c r="K4" s="663"/>
      <c r="L4" s="663"/>
      <c r="M4" s="663"/>
      <c r="N4" s="663"/>
    </row>
    <row r="5" spans="1:23" ht="13.15" customHeight="1">
      <c r="A5" s="189" t="s">
        <v>202</v>
      </c>
      <c r="B5" s="189"/>
      <c r="C5" s="671" t="s">
        <v>319</v>
      </c>
      <c r="D5" s="671"/>
      <c r="E5" s="671"/>
      <c r="F5" s="671"/>
      <c r="G5" s="671"/>
      <c r="H5" s="671"/>
      <c r="I5" s="671"/>
      <c r="J5" s="671"/>
      <c r="K5" s="671"/>
      <c r="L5" s="671"/>
      <c r="M5" s="671"/>
      <c r="N5" s="671"/>
      <c r="O5" s="124"/>
      <c r="P5" s="124"/>
      <c r="Q5" s="124"/>
      <c r="R5" s="124"/>
      <c r="S5" s="124"/>
      <c r="T5" s="124"/>
      <c r="U5" s="124"/>
      <c r="V5" s="124"/>
      <c r="W5" s="124"/>
    </row>
    <row r="6" spans="1:23" ht="13.9" customHeight="1" thickBot="1">
      <c r="A6" s="355"/>
      <c r="B6" s="355"/>
      <c r="C6" s="672"/>
      <c r="D6" s="672"/>
      <c r="E6" s="672"/>
      <c r="F6" s="672"/>
      <c r="G6" s="672"/>
      <c r="H6" s="672"/>
      <c r="I6" s="672"/>
      <c r="J6" s="672"/>
      <c r="K6" s="672"/>
      <c r="L6" s="672"/>
      <c r="M6" s="672"/>
      <c r="N6" s="672"/>
      <c r="O6" s="124"/>
      <c r="P6" s="124"/>
      <c r="Q6" s="124"/>
      <c r="R6" s="124"/>
      <c r="S6" s="124"/>
      <c r="T6" s="124"/>
      <c r="U6" s="124"/>
      <c r="V6" s="124"/>
      <c r="W6" s="124"/>
    </row>
    <row r="7" spans="1:23" ht="13.5" thickTop="1">
      <c r="A7" s="414" t="s">
        <v>22</v>
      </c>
      <c r="B7" s="414"/>
      <c r="C7" s="107" t="s">
        <v>234</v>
      </c>
      <c r="D7" s="494" t="s">
        <v>297</v>
      </c>
      <c r="E7" s="107" t="s">
        <v>466</v>
      </c>
      <c r="F7" s="494">
        <v>2017</v>
      </c>
      <c r="G7" s="107">
        <v>2018</v>
      </c>
      <c r="H7" s="494">
        <v>2019</v>
      </c>
      <c r="I7" s="107">
        <v>2020</v>
      </c>
      <c r="J7" s="494">
        <v>2021</v>
      </c>
      <c r="K7" s="107">
        <v>2022</v>
      </c>
      <c r="L7" s="494">
        <v>2023</v>
      </c>
      <c r="M7" s="107">
        <v>2024</v>
      </c>
      <c r="N7" s="494" t="s">
        <v>392</v>
      </c>
      <c r="O7" s="124"/>
      <c r="P7" s="124"/>
      <c r="Q7" s="124"/>
      <c r="R7" s="124"/>
      <c r="S7" s="124"/>
      <c r="T7" s="124"/>
      <c r="U7" s="124"/>
      <c r="V7" s="124"/>
      <c r="W7" s="124"/>
    </row>
    <row r="8" spans="1:23">
      <c r="A8" s="208" t="s">
        <v>9</v>
      </c>
      <c r="B8" s="208"/>
      <c r="C8" s="143">
        <v>294670.99999999086</v>
      </c>
      <c r="D8" s="144">
        <v>327996.00000000239</v>
      </c>
      <c r="E8" s="143">
        <v>346803.42809062934</v>
      </c>
      <c r="F8" s="144">
        <v>381962.34507448634</v>
      </c>
      <c r="G8" s="143">
        <v>395094.06863680005</v>
      </c>
      <c r="H8" s="144">
        <v>400143.64810477418</v>
      </c>
      <c r="I8" s="143">
        <v>373308.52081650606</v>
      </c>
      <c r="J8" s="144">
        <v>371066.73797471687</v>
      </c>
      <c r="K8" s="143">
        <v>359021.24983619037</v>
      </c>
      <c r="L8" s="144">
        <v>353782.98124978819</v>
      </c>
      <c r="M8" s="143">
        <v>357906.74880044127</v>
      </c>
      <c r="N8" s="144">
        <v>317747.28790015611</v>
      </c>
      <c r="O8" s="124"/>
      <c r="P8" s="124"/>
      <c r="Q8" s="124"/>
      <c r="R8" s="124"/>
      <c r="S8" s="124"/>
      <c r="T8" s="124"/>
      <c r="U8" s="124"/>
      <c r="V8" s="124"/>
      <c r="W8" s="124"/>
    </row>
    <row r="9" spans="1:23">
      <c r="A9" s="131" t="s">
        <v>167</v>
      </c>
      <c r="B9" s="640"/>
      <c r="C9" s="116"/>
      <c r="D9" s="116"/>
      <c r="E9" s="116"/>
      <c r="F9" s="116"/>
      <c r="G9" s="116"/>
      <c r="H9" s="116"/>
      <c r="I9" s="116"/>
      <c r="J9" s="116"/>
      <c r="K9" s="116"/>
      <c r="L9" s="116"/>
      <c r="M9" s="116"/>
      <c r="N9" s="116"/>
      <c r="O9" s="124"/>
      <c r="P9" s="124"/>
      <c r="Q9" s="124"/>
      <c r="R9" s="124"/>
      <c r="S9" s="124"/>
      <c r="T9" s="124"/>
      <c r="U9" s="124"/>
      <c r="V9" s="124"/>
      <c r="W9" s="124"/>
    </row>
    <row r="10" spans="1:23">
      <c r="A10" s="164" t="s">
        <v>30</v>
      </c>
      <c r="B10" s="164"/>
      <c r="C10" s="143">
        <v>197173.00000000204</v>
      </c>
      <c r="D10" s="144">
        <v>255258.00000000547</v>
      </c>
      <c r="E10" s="143">
        <v>260471.3341981477</v>
      </c>
      <c r="F10" s="144">
        <v>282324.38879372267</v>
      </c>
      <c r="G10" s="143">
        <v>293794.83587819664</v>
      </c>
      <c r="H10" s="144">
        <v>304644.6073487504</v>
      </c>
      <c r="I10" s="143">
        <v>284136.31646432064</v>
      </c>
      <c r="J10" s="144">
        <v>287978.44350243546</v>
      </c>
      <c r="K10" s="143">
        <v>277107.76927451434</v>
      </c>
      <c r="L10" s="144">
        <v>278168.5977354279</v>
      </c>
      <c r="M10" s="143">
        <v>282522.64996917639</v>
      </c>
      <c r="N10" s="144">
        <v>244815.68017676543</v>
      </c>
      <c r="O10" s="124"/>
      <c r="P10" s="124"/>
      <c r="Q10" s="124"/>
      <c r="R10" s="124"/>
      <c r="S10" s="124"/>
      <c r="T10" s="124"/>
      <c r="U10" s="124"/>
      <c r="V10" s="124"/>
      <c r="W10" s="124"/>
    </row>
    <row r="11" spans="1:23">
      <c r="A11" s="164" t="s">
        <v>10</v>
      </c>
      <c r="B11" s="164"/>
      <c r="C11" s="143">
        <v>97498.000000004278</v>
      </c>
      <c r="D11" s="144">
        <v>72737.999999999549</v>
      </c>
      <c r="E11" s="143">
        <v>86332.093892480392</v>
      </c>
      <c r="F11" s="144">
        <v>99637.956280753468</v>
      </c>
      <c r="G11" s="143">
        <v>101299.23275858967</v>
      </c>
      <c r="H11" s="144">
        <v>95499.040756026821</v>
      </c>
      <c r="I11" s="143">
        <v>89172.204352198867</v>
      </c>
      <c r="J11" s="144">
        <v>83088.294472256544</v>
      </c>
      <c r="K11" s="143">
        <v>81913.480561670396</v>
      </c>
      <c r="L11" s="144">
        <v>75614.383514364687</v>
      </c>
      <c r="M11" s="143">
        <v>75384.098831265976</v>
      </c>
      <c r="N11" s="144">
        <v>72931.607723380264</v>
      </c>
      <c r="O11" s="124"/>
      <c r="P11" s="124"/>
      <c r="Q11" s="124"/>
      <c r="R11" s="124"/>
      <c r="S11" s="124"/>
      <c r="T11" s="124"/>
      <c r="U11" s="124"/>
      <c r="V11" s="124"/>
      <c r="W11" s="124"/>
    </row>
    <row r="12" spans="1:23">
      <c r="A12" s="172" t="s">
        <v>391</v>
      </c>
      <c r="B12" s="649"/>
      <c r="C12" s="116"/>
      <c r="D12" s="116"/>
      <c r="E12" s="116"/>
      <c r="F12" s="116"/>
      <c r="G12" s="116"/>
      <c r="H12" s="116"/>
      <c r="I12" s="116"/>
      <c r="J12" s="116"/>
      <c r="K12" s="116"/>
      <c r="L12" s="116"/>
      <c r="M12" s="116"/>
      <c r="N12" s="116"/>
      <c r="O12" s="124"/>
      <c r="P12" s="124"/>
      <c r="Q12" s="124"/>
      <c r="R12" s="124"/>
      <c r="S12" s="124"/>
      <c r="T12" s="124"/>
      <c r="U12" s="124"/>
      <c r="V12" s="124"/>
      <c r="W12" s="124"/>
    </row>
    <row r="13" spans="1:23">
      <c r="A13" s="164" t="s">
        <v>3</v>
      </c>
      <c r="B13" s="164"/>
      <c r="C13" s="118" t="s">
        <v>303</v>
      </c>
      <c r="D13" s="119" t="s">
        <v>303</v>
      </c>
      <c r="E13" s="143">
        <v>59490.427569676278</v>
      </c>
      <c r="F13" s="144">
        <v>64765.535406524192</v>
      </c>
      <c r="G13" s="143">
        <v>64534.836928734927</v>
      </c>
      <c r="H13" s="144">
        <v>70610.981648464396</v>
      </c>
      <c r="I13" s="143">
        <v>67728.212416449562</v>
      </c>
      <c r="J13" s="144">
        <v>69055.36990681084</v>
      </c>
      <c r="K13" s="143">
        <v>72017.013882561747</v>
      </c>
      <c r="L13" s="144">
        <v>81352.827094265973</v>
      </c>
      <c r="M13" s="143">
        <v>81834.284351488735</v>
      </c>
      <c r="N13" s="144">
        <v>75722.38177795324</v>
      </c>
      <c r="O13" s="124"/>
      <c r="P13" s="124"/>
      <c r="Q13" s="124"/>
      <c r="R13" s="124"/>
      <c r="S13" s="124"/>
      <c r="T13" s="124"/>
      <c r="U13" s="124"/>
      <c r="V13" s="124"/>
      <c r="W13" s="124"/>
    </row>
    <row r="14" spans="1:23">
      <c r="A14" s="164" t="s">
        <v>4</v>
      </c>
      <c r="B14" s="164"/>
      <c r="C14" s="118" t="s">
        <v>303</v>
      </c>
      <c r="D14" s="119" t="s">
        <v>303</v>
      </c>
      <c r="E14" s="143">
        <v>16265.730700311042</v>
      </c>
      <c r="F14" s="144">
        <v>14226.814746450043</v>
      </c>
      <c r="G14" s="143">
        <v>10861.392629781609</v>
      </c>
      <c r="H14" s="144">
        <v>10368.885454315057</v>
      </c>
      <c r="I14" s="143">
        <v>9309.3054484102558</v>
      </c>
      <c r="J14" s="144">
        <v>12896.747511653317</v>
      </c>
      <c r="K14" s="143">
        <v>22126.456421265222</v>
      </c>
      <c r="L14" s="144">
        <v>22458.955597776396</v>
      </c>
      <c r="M14" s="143">
        <v>21193.22683135694</v>
      </c>
      <c r="N14" s="144">
        <v>20081.570182816889</v>
      </c>
      <c r="O14" s="124"/>
      <c r="P14" s="124"/>
      <c r="Q14" s="124"/>
      <c r="R14" s="124"/>
      <c r="S14" s="124"/>
      <c r="T14" s="124"/>
      <c r="U14" s="124"/>
      <c r="V14" s="124"/>
      <c r="W14" s="124"/>
    </row>
    <row r="15" spans="1:23">
      <c r="A15" s="164" t="s">
        <v>5</v>
      </c>
      <c r="B15" s="164"/>
      <c r="C15" s="118" t="s">
        <v>303</v>
      </c>
      <c r="D15" s="119" t="s">
        <v>303</v>
      </c>
      <c r="E15" s="143">
        <v>13370.828359101948</v>
      </c>
      <c r="F15" s="144">
        <v>11602.072820755784</v>
      </c>
      <c r="G15" s="143">
        <v>10515.774558650497</v>
      </c>
      <c r="H15" s="144">
        <v>8906.3670714989385</v>
      </c>
      <c r="I15" s="143">
        <v>8482.4173270737483</v>
      </c>
      <c r="J15" s="144">
        <v>9259.5871107126168</v>
      </c>
      <c r="K15" s="143">
        <v>8062.0684893504567</v>
      </c>
      <c r="L15" s="144">
        <v>4082.6346958275235</v>
      </c>
      <c r="M15" s="143">
        <v>4338.8556679994581</v>
      </c>
      <c r="N15" s="144">
        <v>6201.4446690834275</v>
      </c>
      <c r="O15" s="124"/>
      <c r="P15" s="124"/>
      <c r="Q15" s="124"/>
      <c r="R15" s="124"/>
      <c r="S15" s="124"/>
      <c r="T15" s="124"/>
      <c r="U15" s="124"/>
      <c r="V15" s="124"/>
      <c r="W15" s="124"/>
    </row>
    <row r="16" spans="1:23">
      <c r="A16" s="164" t="s">
        <v>6</v>
      </c>
      <c r="B16" s="164"/>
      <c r="C16" s="118" t="s">
        <v>303</v>
      </c>
      <c r="D16" s="119" t="s">
        <v>303</v>
      </c>
      <c r="E16" s="143">
        <v>16237.681240534204</v>
      </c>
      <c r="F16" s="144">
        <v>24665.436410220827</v>
      </c>
      <c r="G16" s="143">
        <v>25384.172751296577</v>
      </c>
      <c r="H16" s="144">
        <v>28936.129052828263</v>
      </c>
      <c r="I16" s="143">
        <v>29030.81935548611</v>
      </c>
      <c r="J16" s="144">
        <v>21300.38145621795</v>
      </c>
      <c r="K16" s="143">
        <v>12582.524304887256</v>
      </c>
      <c r="L16" s="144">
        <v>15655.540593086822</v>
      </c>
      <c r="M16" s="143">
        <v>14042.830868432693</v>
      </c>
      <c r="N16" s="144">
        <v>13846.270711173618</v>
      </c>
      <c r="O16" s="124"/>
      <c r="P16" s="124"/>
      <c r="Q16" s="124"/>
      <c r="R16" s="124"/>
      <c r="S16" s="124"/>
      <c r="T16" s="124"/>
      <c r="U16" s="124"/>
      <c r="V16" s="124"/>
      <c r="W16" s="124"/>
    </row>
    <row r="17" spans="1:23">
      <c r="A17" s="164" t="s">
        <v>2</v>
      </c>
      <c r="B17" s="164"/>
      <c r="C17" s="118" t="s">
        <v>303</v>
      </c>
      <c r="D17" s="119" t="s">
        <v>303</v>
      </c>
      <c r="E17" s="143">
        <v>20253.578576010426</v>
      </c>
      <c r="F17" s="144">
        <v>32415.73939372156</v>
      </c>
      <c r="G17" s="143">
        <v>32639.888409635718</v>
      </c>
      <c r="H17" s="144">
        <v>28885.156653334492</v>
      </c>
      <c r="I17" s="143">
        <v>34028.404593553074</v>
      </c>
      <c r="J17" s="144">
        <v>37319.623284103203</v>
      </c>
      <c r="K17" s="143">
        <v>23380.815890462356</v>
      </c>
      <c r="L17" s="144">
        <v>27746.297021719576</v>
      </c>
      <c r="M17" s="143">
        <v>33176.127959436235</v>
      </c>
      <c r="N17" s="144">
        <v>29238.00630705294</v>
      </c>
      <c r="O17" s="124"/>
      <c r="P17" s="124"/>
      <c r="Q17" s="124"/>
      <c r="R17" s="124"/>
      <c r="S17" s="124"/>
      <c r="T17" s="124"/>
      <c r="U17" s="124"/>
      <c r="V17" s="124"/>
      <c r="W17" s="124"/>
    </row>
    <row r="18" spans="1:23">
      <c r="A18" s="164" t="s">
        <v>8</v>
      </c>
      <c r="B18" s="164"/>
      <c r="C18" s="118" t="s">
        <v>303</v>
      </c>
      <c r="D18" s="119" t="s">
        <v>303</v>
      </c>
      <c r="E18" s="143">
        <v>13314.718333609724</v>
      </c>
      <c r="F18" s="144">
        <v>18669.898767812461</v>
      </c>
      <c r="G18" s="143">
        <v>14503.439812488854</v>
      </c>
      <c r="H18" s="144">
        <v>11897.353780445515</v>
      </c>
      <c r="I18" s="143">
        <v>12754.327685149841</v>
      </c>
      <c r="J18" s="144">
        <v>17574.525717635061</v>
      </c>
      <c r="K18" s="143">
        <v>17267.132878902739</v>
      </c>
      <c r="L18" s="144">
        <v>16776.475944010363</v>
      </c>
      <c r="M18" s="143">
        <v>15221.941965534419</v>
      </c>
      <c r="N18" s="144">
        <v>13747.700931475096</v>
      </c>
      <c r="O18" s="124"/>
      <c r="P18" s="124"/>
      <c r="Q18" s="124"/>
      <c r="R18" s="124"/>
      <c r="S18" s="124"/>
      <c r="T18" s="124"/>
      <c r="U18" s="124"/>
      <c r="V18" s="124"/>
      <c r="W18" s="124"/>
    </row>
    <row r="19" spans="1:23">
      <c r="A19" s="164" t="s">
        <v>46</v>
      </c>
      <c r="B19" s="164"/>
      <c r="C19" s="118" t="s">
        <v>303</v>
      </c>
      <c r="D19" s="119" t="s">
        <v>303</v>
      </c>
      <c r="E19" s="143">
        <v>21189.30999277606</v>
      </c>
      <c r="F19" s="144">
        <v>14267.634218389911</v>
      </c>
      <c r="G19" s="143">
        <v>16952.624523919741</v>
      </c>
      <c r="H19" s="144">
        <v>15972.08819537833</v>
      </c>
      <c r="I19" s="143">
        <v>14027.809111909955</v>
      </c>
      <c r="J19" s="144">
        <v>12645.352637838076</v>
      </c>
      <c r="K19" s="143">
        <v>16834.35574178294</v>
      </c>
      <c r="L19" s="144">
        <v>12796.920794570373</v>
      </c>
      <c r="M19" s="143">
        <v>18542.653973313045</v>
      </c>
      <c r="N19" s="144">
        <v>10383.083811925924</v>
      </c>
      <c r="O19" s="124"/>
      <c r="P19" s="124"/>
      <c r="Q19" s="124"/>
      <c r="R19" s="124"/>
      <c r="S19" s="124"/>
      <c r="T19" s="124"/>
      <c r="U19" s="124"/>
      <c r="V19" s="124"/>
      <c r="W19" s="124"/>
    </row>
    <row r="20" spans="1:23">
      <c r="A20" s="164" t="s">
        <v>47</v>
      </c>
      <c r="B20" s="164"/>
      <c r="C20" s="118" t="s">
        <v>303</v>
      </c>
      <c r="D20" s="119" t="s">
        <v>303</v>
      </c>
      <c r="E20" s="143">
        <v>55725.987638142797</v>
      </c>
      <c r="F20" s="144">
        <v>75885.478468744084</v>
      </c>
      <c r="G20" s="143">
        <v>84542.039085393844</v>
      </c>
      <c r="H20" s="144">
        <v>81924.847721064274</v>
      </c>
      <c r="I20" s="143">
        <v>73516.846808454939</v>
      </c>
      <c r="J20" s="144">
        <v>81682.611736132618</v>
      </c>
      <c r="K20" s="143">
        <v>80336.849712442374</v>
      </c>
      <c r="L20" s="144">
        <v>72884.144827626325</v>
      </c>
      <c r="M20" s="143">
        <v>61456.296019914153</v>
      </c>
      <c r="N20" s="144">
        <v>52217.301884699817</v>
      </c>
      <c r="O20" s="124"/>
      <c r="P20" s="124"/>
      <c r="Q20" s="124"/>
      <c r="R20" s="124"/>
      <c r="S20" s="124"/>
      <c r="T20" s="124"/>
      <c r="U20" s="124"/>
      <c r="V20" s="124"/>
      <c r="W20" s="124"/>
    </row>
    <row r="21" spans="1:23">
      <c r="A21" s="164" t="s">
        <v>7</v>
      </c>
      <c r="B21" s="164"/>
      <c r="C21" s="118" t="s">
        <v>303</v>
      </c>
      <c r="D21" s="119" t="s">
        <v>303</v>
      </c>
      <c r="E21" s="143">
        <v>22427.435734510109</v>
      </c>
      <c r="F21" s="144">
        <v>27249.850151961386</v>
      </c>
      <c r="G21" s="143">
        <v>38025.97719405534</v>
      </c>
      <c r="H21" s="144">
        <v>42482.471796781057</v>
      </c>
      <c r="I21" s="143">
        <v>35729.107472309544</v>
      </c>
      <c r="J21" s="144">
        <v>32007.869680841035</v>
      </c>
      <c r="K21" s="143">
        <v>38141.644338953774</v>
      </c>
      <c r="L21" s="144">
        <v>29177.028242645829</v>
      </c>
      <c r="M21" s="143">
        <v>27707.79609294677</v>
      </c>
      <c r="N21" s="144">
        <v>26366.518380945254</v>
      </c>
      <c r="O21" s="124"/>
      <c r="P21" s="124"/>
      <c r="Q21" s="124"/>
      <c r="R21" s="124"/>
      <c r="S21" s="124"/>
      <c r="T21" s="124"/>
      <c r="U21" s="124"/>
      <c r="V21" s="124"/>
      <c r="W21" s="124"/>
    </row>
    <row r="22" spans="1:23">
      <c r="A22" s="164" t="s">
        <v>1</v>
      </c>
      <c r="B22" s="164"/>
      <c r="C22" s="118" t="s">
        <v>303</v>
      </c>
      <c r="D22" s="119" t="s">
        <v>303</v>
      </c>
      <c r="E22" s="143">
        <v>108527.72994593967</v>
      </c>
      <c r="F22" s="144">
        <v>98213.884689898608</v>
      </c>
      <c r="G22" s="143">
        <v>97133.922742852097</v>
      </c>
      <c r="H22" s="144">
        <v>100159.36673068781</v>
      </c>
      <c r="I22" s="143">
        <v>88701.27059772244</v>
      </c>
      <c r="J22" s="144">
        <v>77324.668932750836</v>
      </c>
      <c r="K22" s="143">
        <v>68272.388175602857</v>
      </c>
      <c r="L22" s="144">
        <v>70852.156438271966</v>
      </c>
      <c r="M22" s="143">
        <v>80392.735070027178</v>
      </c>
      <c r="N22" s="144">
        <v>69943.009243020977</v>
      </c>
      <c r="O22" s="124"/>
      <c r="P22" s="124"/>
      <c r="Q22" s="124"/>
      <c r="R22" s="124"/>
      <c r="S22" s="124"/>
      <c r="T22" s="124"/>
      <c r="U22" s="124"/>
      <c r="V22" s="124"/>
      <c r="W22" s="124"/>
    </row>
    <row r="23" spans="1:23">
      <c r="A23" s="131" t="s">
        <v>396</v>
      </c>
      <c r="B23" s="640"/>
      <c r="C23" s="641"/>
      <c r="D23" s="641"/>
      <c r="E23" s="641"/>
      <c r="F23" s="641"/>
      <c r="G23" s="641"/>
      <c r="H23" s="641"/>
      <c r="I23" s="641"/>
      <c r="J23" s="641"/>
      <c r="K23" s="641"/>
      <c r="L23" s="641"/>
      <c r="M23" s="641"/>
      <c r="N23" s="641"/>
      <c r="O23" s="124"/>
      <c r="P23" s="124"/>
      <c r="Q23" s="124"/>
      <c r="R23" s="124"/>
      <c r="S23" s="124"/>
      <c r="T23" s="124"/>
      <c r="U23" s="124"/>
      <c r="V23" s="124"/>
      <c r="W23" s="124"/>
    </row>
    <row r="24" spans="1:23">
      <c r="A24" s="164" t="s">
        <v>282</v>
      </c>
      <c r="B24" s="164"/>
      <c r="C24" s="118" t="s">
        <v>303</v>
      </c>
      <c r="D24" s="119" t="s">
        <v>303</v>
      </c>
      <c r="E24" s="118">
        <v>27428.358866523926</v>
      </c>
      <c r="F24" s="119">
        <v>27995.70561841091</v>
      </c>
      <c r="G24" s="143">
        <v>20292.675827424624</v>
      </c>
      <c r="H24" s="144">
        <v>15193.89882789711</v>
      </c>
      <c r="I24" s="143">
        <v>24043.30503009606</v>
      </c>
      <c r="J24" s="144">
        <v>19005.568590199651</v>
      </c>
      <c r="K24" s="143">
        <v>19171.296365537139</v>
      </c>
      <c r="L24" s="144">
        <v>19138.361552622006</v>
      </c>
      <c r="M24" s="143">
        <v>16142.705110961107</v>
      </c>
      <c r="N24" s="144">
        <v>11740.322933094982</v>
      </c>
      <c r="O24" s="124"/>
      <c r="P24" s="124"/>
      <c r="Q24" s="124"/>
      <c r="R24" s="124"/>
      <c r="S24" s="124"/>
      <c r="T24" s="124"/>
      <c r="U24" s="124"/>
      <c r="V24" s="124"/>
      <c r="W24" s="124"/>
    </row>
    <row r="25" spans="1:23">
      <c r="A25" s="164" t="s">
        <v>283</v>
      </c>
      <c r="B25" s="164"/>
      <c r="C25" s="118" t="s">
        <v>303</v>
      </c>
      <c r="D25" s="119" t="s">
        <v>303</v>
      </c>
      <c r="E25" s="118">
        <v>111321.01687794797</v>
      </c>
      <c r="F25" s="119">
        <v>98463.884484754104</v>
      </c>
      <c r="G25" s="143">
        <v>103946.11313219868</v>
      </c>
      <c r="H25" s="144">
        <v>102768.46902631939</v>
      </c>
      <c r="I25" s="143">
        <v>100620.6422404178</v>
      </c>
      <c r="J25" s="144">
        <v>97167.259280517828</v>
      </c>
      <c r="K25" s="143">
        <v>86579.558107645353</v>
      </c>
      <c r="L25" s="144">
        <v>77559.758426224886</v>
      </c>
      <c r="M25" s="143">
        <v>70976.152590296217</v>
      </c>
      <c r="N25" s="144">
        <v>52532.208821497828</v>
      </c>
      <c r="O25" s="124"/>
      <c r="P25" s="124"/>
      <c r="Q25" s="124"/>
      <c r="R25" s="124"/>
      <c r="S25" s="124"/>
      <c r="T25" s="124"/>
      <c r="U25" s="124"/>
      <c r="V25" s="124"/>
      <c r="W25" s="124"/>
    </row>
    <row r="26" spans="1:23">
      <c r="A26" s="164" t="s">
        <v>284</v>
      </c>
      <c r="B26" s="164"/>
      <c r="C26" s="118" t="s">
        <v>303</v>
      </c>
      <c r="D26" s="119" t="s">
        <v>303</v>
      </c>
      <c r="E26" s="118">
        <v>208054.05234614079</v>
      </c>
      <c r="F26" s="119">
        <v>255502.75497130468</v>
      </c>
      <c r="G26" s="143">
        <v>270855.27967718139</v>
      </c>
      <c r="H26" s="144">
        <v>282181.28025056841</v>
      </c>
      <c r="I26" s="143">
        <v>248644.57354599994</v>
      </c>
      <c r="J26" s="144">
        <v>254893.91010398066</v>
      </c>
      <c r="K26" s="143">
        <v>253270.39536301201</v>
      </c>
      <c r="L26" s="144">
        <v>257084.86127094625</v>
      </c>
      <c r="M26" s="143">
        <v>270787.89109918289</v>
      </c>
      <c r="N26" s="144">
        <v>253474.75614555401</v>
      </c>
      <c r="O26" s="124"/>
      <c r="P26" s="124"/>
      <c r="Q26" s="124"/>
      <c r="R26" s="124"/>
      <c r="S26" s="124"/>
      <c r="T26" s="124"/>
      <c r="U26" s="124"/>
      <c r="V26" s="124"/>
      <c r="W26" s="124"/>
    </row>
    <row r="27" spans="1:23">
      <c r="A27" s="131" t="s">
        <v>301</v>
      </c>
      <c r="B27" s="640"/>
      <c r="C27" s="641"/>
      <c r="D27" s="642" t="s">
        <v>266</v>
      </c>
      <c r="E27" s="641"/>
      <c r="F27" s="642"/>
      <c r="G27" s="641"/>
      <c r="H27" s="641"/>
      <c r="I27" s="641"/>
      <c r="J27" s="641"/>
      <c r="K27" s="641"/>
      <c r="L27" s="641"/>
      <c r="M27" s="641"/>
      <c r="N27" s="641"/>
      <c r="O27" s="124"/>
      <c r="P27" s="124"/>
      <c r="Q27" s="124"/>
      <c r="R27" s="124"/>
      <c r="S27" s="124"/>
      <c r="T27" s="124"/>
      <c r="U27" s="124"/>
      <c r="V27" s="124"/>
      <c r="W27" s="124"/>
    </row>
    <row r="28" spans="1:23">
      <c r="A28" s="164" t="s">
        <v>285</v>
      </c>
      <c r="B28" s="164"/>
      <c r="C28" s="118" t="s">
        <v>303</v>
      </c>
      <c r="D28" s="119" t="s">
        <v>303</v>
      </c>
      <c r="E28" s="118">
        <v>103625.4608975962</v>
      </c>
      <c r="F28" s="119">
        <v>106919.63819802785</v>
      </c>
      <c r="G28" s="143">
        <v>117287.18682220241</v>
      </c>
      <c r="H28" s="144">
        <v>120123.44986942007</v>
      </c>
      <c r="I28" s="143">
        <v>111352.89015958826</v>
      </c>
      <c r="J28" s="144">
        <v>100320.30425635686</v>
      </c>
      <c r="K28" s="143">
        <v>107579.50136795208</v>
      </c>
      <c r="L28" s="144">
        <v>112052.76080473233</v>
      </c>
      <c r="M28" s="143">
        <v>121052.69721046952</v>
      </c>
      <c r="N28" s="144">
        <v>75560.131750220375</v>
      </c>
      <c r="O28" s="124"/>
      <c r="P28" s="124"/>
      <c r="Q28" s="124"/>
      <c r="R28" s="124"/>
      <c r="S28" s="124"/>
      <c r="T28" s="124"/>
      <c r="U28" s="124"/>
      <c r="V28" s="124"/>
      <c r="W28" s="124"/>
    </row>
    <row r="29" spans="1:23">
      <c r="A29" s="164" t="s">
        <v>286</v>
      </c>
      <c r="B29" s="164"/>
      <c r="C29" s="118" t="s">
        <v>303</v>
      </c>
      <c r="D29" s="119" t="s">
        <v>303</v>
      </c>
      <c r="E29" s="118">
        <v>81370.806245082204</v>
      </c>
      <c r="F29" s="119">
        <v>81904.90369919996</v>
      </c>
      <c r="G29" s="143">
        <v>83464.786218245237</v>
      </c>
      <c r="H29" s="144">
        <v>83188.402723847757</v>
      </c>
      <c r="I29" s="143">
        <v>90263.528499213688</v>
      </c>
      <c r="J29" s="144">
        <v>84949.879493666216</v>
      </c>
      <c r="K29" s="143">
        <v>74658.143047558129</v>
      </c>
      <c r="L29" s="144">
        <v>75523.43948374124</v>
      </c>
      <c r="M29" s="143">
        <v>76562.507063569094</v>
      </c>
      <c r="N29" s="144">
        <v>69104.789342384349</v>
      </c>
      <c r="O29" s="124"/>
      <c r="P29" s="124"/>
      <c r="Q29" s="124"/>
      <c r="R29" s="124"/>
      <c r="S29" s="124"/>
      <c r="T29" s="124"/>
      <c r="U29" s="124"/>
      <c r="V29" s="124"/>
      <c r="W29" s="124"/>
    </row>
    <row r="30" spans="1:23">
      <c r="A30" s="164" t="s">
        <v>287</v>
      </c>
      <c r="B30" s="164"/>
      <c r="C30" s="118" t="s">
        <v>303</v>
      </c>
      <c r="D30" s="119" t="s">
        <v>303</v>
      </c>
      <c r="E30" s="118">
        <v>60531.427493378382</v>
      </c>
      <c r="F30" s="119">
        <v>77993.257946349768</v>
      </c>
      <c r="G30" s="143">
        <v>75098.321357827954</v>
      </c>
      <c r="H30" s="144">
        <v>82455.840456779144</v>
      </c>
      <c r="I30" s="143">
        <v>70388.566324068568</v>
      </c>
      <c r="J30" s="144">
        <v>70459.549266562972</v>
      </c>
      <c r="K30" s="143">
        <v>66678.528533258999</v>
      </c>
      <c r="L30" s="144">
        <v>65678.51615614949</v>
      </c>
      <c r="M30" s="143">
        <v>61210.723230398195</v>
      </c>
      <c r="N30" s="144">
        <v>57828.792808598024</v>
      </c>
      <c r="O30" s="124"/>
      <c r="P30" s="124"/>
      <c r="Q30" s="124"/>
      <c r="R30" s="124"/>
      <c r="S30" s="124"/>
      <c r="T30" s="124"/>
      <c r="U30" s="124"/>
      <c r="V30" s="124"/>
      <c r="W30" s="124"/>
    </row>
    <row r="31" spans="1:23">
      <c r="A31" s="164" t="s">
        <v>288</v>
      </c>
      <c r="B31" s="164"/>
      <c r="C31" s="118" t="s">
        <v>303</v>
      </c>
      <c r="D31" s="119" t="s">
        <v>303</v>
      </c>
      <c r="E31" s="118">
        <v>58028.279963846435</v>
      </c>
      <c r="F31" s="119">
        <v>70412.388927161708</v>
      </c>
      <c r="G31" s="143">
        <v>69871.881493820591</v>
      </c>
      <c r="H31" s="144">
        <v>70692.434376926336</v>
      </c>
      <c r="I31" s="143">
        <v>66451.155418134615</v>
      </c>
      <c r="J31" s="144">
        <v>71661.583162552823</v>
      </c>
      <c r="K31" s="143">
        <v>62975.574842969261</v>
      </c>
      <c r="L31" s="144">
        <v>54768.109496636149</v>
      </c>
      <c r="M31" s="143">
        <v>56545.136378152769</v>
      </c>
      <c r="N31" s="144">
        <v>59005.547328946654</v>
      </c>
      <c r="O31" s="124"/>
      <c r="P31" s="124"/>
      <c r="Q31" s="124"/>
      <c r="R31" s="124"/>
      <c r="S31" s="124"/>
      <c r="T31" s="124"/>
      <c r="U31" s="124"/>
      <c r="V31" s="124"/>
      <c r="W31" s="124"/>
    </row>
    <row r="32" spans="1:23">
      <c r="A32" s="164" t="s">
        <v>289</v>
      </c>
      <c r="B32" s="164"/>
      <c r="C32" s="118" t="s">
        <v>303</v>
      </c>
      <c r="D32" s="119" t="s">
        <v>303</v>
      </c>
      <c r="E32" s="118">
        <v>43247.453490712163</v>
      </c>
      <c r="F32" s="119">
        <v>44732.156303736432</v>
      </c>
      <c r="G32" s="143">
        <v>49371.892744712277</v>
      </c>
      <c r="H32" s="144">
        <v>43683.520677822773</v>
      </c>
      <c r="I32" s="143">
        <v>34852.380415515232</v>
      </c>
      <c r="J32" s="144">
        <v>43675.421795551818</v>
      </c>
      <c r="K32" s="143">
        <v>47129.502044468412</v>
      </c>
      <c r="L32" s="144">
        <v>45760.155308542184</v>
      </c>
      <c r="M32" s="143">
        <v>42535.684917861079</v>
      </c>
      <c r="N32" s="144">
        <v>56248.026669995794</v>
      </c>
      <c r="O32" s="124"/>
      <c r="P32" s="124"/>
      <c r="Q32" s="124"/>
      <c r="R32" s="124"/>
      <c r="S32" s="124"/>
      <c r="T32" s="124"/>
      <c r="U32" s="124"/>
      <c r="V32" s="124"/>
      <c r="W32" s="124"/>
    </row>
    <row r="33" spans="1:23">
      <c r="A33" s="130" t="s">
        <v>152</v>
      </c>
      <c r="B33" s="490"/>
      <c r="C33" s="116"/>
      <c r="D33" s="116"/>
      <c r="E33" s="116"/>
      <c r="F33" s="116"/>
      <c r="G33" s="116"/>
      <c r="H33" s="116"/>
      <c r="I33" s="116"/>
      <c r="J33" s="116"/>
      <c r="K33" s="116"/>
      <c r="L33" s="116"/>
      <c r="M33" s="116"/>
      <c r="N33" s="116"/>
      <c r="O33" s="124"/>
      <c r="P33" s="124"/>
      <c r="Q33" s="124"/>
      <c r="R33" s="124"/>
      <c r="S33" s="124"/>
      <c r="T33" s="124"/>
      <c r="U33" s="124"/>
      <c r="V33" s="124"/>
      <c r="W33" s="124"/>
    </row>
    <row r="34" spans="1:23">
      <c r="A34" s="164" t="s">
        <v>38</v>
      </c>
      <c r="B34" s="164"/>
      <c r="C34" s="645">
        <v>36613.999999999665</v>
      </c>
      <c r="D34" s="646">
        <v>34769.000000000349</v>
      </c>
      <c r="E34" s="645" t="s">
        <v>161</v>
      </c>
      <c r="F34" s="646" t="s">
        <v>161</v>
      </c>
      <c r="G34" s="645" t="s">
        <v>161</v>
      </c>
      <c r="H34" s="646" t="s">
        <v>161</v>
      </c>
      <c r="I34" s="645" t="s">
        <v>161</v>
      </c>
      <c r="J34" s="646" t="s">
        <v>161</v>
      </c>
      <c r="K34" s="645" t="s">
        <v>161</v>
      </c>
      <c r="L34" s="646" t="s">
        <v>161</v>
      </c>
      <c r="M34" s="645" t="s">
        <v>161</v>
      </c>
      <c r="N34" s="646" t="s">
        <v>161</v>
      </c>
      <c r="O34" s="124"/>
      <c r="P34" s="124"/>
      <c r="Q34" s="124"/>
      <c r="R34" s="124"/>
      <c r="S34" s="124"/>
      <c r="T34" s="124"/>
      <c r="U34" s="124"/>
      <c r="V34" s="124"/>
      <c r="W34" s="124"/>
    </row>
    <row r="35" spans="1:23">
      <c r="A35" s="164" t="s">
        <v>128</v>
      </c>
      <c r="B35" s="164"/>
      <c r="C35" s="645">
        <v>7280.0000000000127</v>
      </c>
      <c r="D35" s="646">
        <v>7902.9999999999554</v>
      </c>
      <c r="E35" s="645" t="s">
        <v>161</v>
      </c>
      <c r="F35" s="646" t="s">
        <v>161</v>
      </c>
      <c r="G35" s="645" t="s">
        <v>161</v>
      </c>
      <c r="H35" s="646" t="s">
        <v>161</v>
      </c>
      <c r="I35" s="645" t="s">
        <v>161</v>
      </c>
      <c r="J35" s="646" t="s">
        <v>161</v>
      </c>
      <c r="K35" s="645" t="s">
        <v>161</v>
      </c>
      <c r="L35" s="646" t="s">
        <v>161</v>
      </c>
      <c r="M35" s="645" t="s">
        <v>161</v>
      </c>
      <c r="N35" s="646" t="s">
        <v>161</v>
      </c>
      <c r="O35" s="124"/>
      <c r="P35" s="124"/>
      <c r="Q35" s="124"/>
      <c r="R35" s="124"/>
      <c r="S35" s="124"/>
      <c r="T35" s="124"/>
      <c r="U35" s="124"/>
      <c r="V35" s="124"/>
      <c r="W35" s="124"/>
    </row>
    <row r="36" spans="1:23">
      <c r="A36" s="164" t="s">
        <v>129</v>
      </c>
      <c r="B36" s="164"/>
      <c r="C36" s="645">
        <v>3591.0000000000091</v>
      </c>
      <c r="D36" s="646">
        <v>2661.9999999999986</v>
      </c>
      <c r="E36" s="645" t="s">
        <v>161</v>
      </c>
      <c r="F36" s="646" t="s">
        <v>161</v>
      </c>
      <c r="G36" s="645" t="s">
        <v>161</v>
      </c>
      <c r="H36" s="646" t="s">
        <v>161</v>
      </c>
      <c r="I36" s="645" t="s">
        <v>161</v>
      </c>
      <c r="J36" s="646" t="s">
        <v>161</v>
      </c>
      <c r="K36" s="645" t="s">
        <v>161</v>
      </c>
      <c r="L36" s="646" t="s">
        <v>161</v>
      </c>
      <c r="M36" s="645" t="s">
        <v>161</v>
      </c>
      <c r="N36" s="646" t="s">
        <v>161</v>
      </c>
      <c r="O36" s="124"/>
      <c r="P36" s="124"/>
      <c r="Q36" s="124"/>
      <c r="R36" s="124"/>
      <c r="S36" s="124"/>
      <c r="T36" s="124"/>
      <c r="U36" s="124"/>
      <c r="V36" s="124"/>
      <c r="W36" s="124"/>
    </row>
    <row r="37" spans="1:23">
      <c r="A37" s="164" t="s">
        <v>130</v>
      </c>
      <c r="B37" s="164"/>
      <c r="C37" s="645">
        <v>5865.9999999999827</v>
      </c>
      <c r="D37" s="646">
        <v>6662.0000000000409</v>
      </c>
      <c r="E37" s="645" t="s">
        <v>161</v>
      </c>
      <c r="F37" s="646" t="s">
        <v>161</v>
      </c>
      <c r="G37" s="645" t="s">
        <v>161</v>
      </c>
      <c r="H37" s="646" t="s">
        <v>161</v>
      </c>
      <c r="I37" s="645" t="s">
        <v>161</v>
      </c>
      <c r="J37" s="646" t="s">
        <v>161</v>
      </c>
      <c r="K37" s="645" t="s">
        <v>161</v>
      </c>
      <c r="L37" s="646" t="s">
        <v>161</v>
      </c>
      <c r="M37" s="645" t="s">
        <v>161</v>
      </c>
      <c r="N37" s="646" t="s">
        <v>161</v>
      </c>
      <c r="O37" s="124"/>
      <c r="P37" s="124"/>
      <c r="Q37" s="124"/>
      <c r="R37" s="124"/>
      <c r="S37" s="124"/>
      <c r="T37" s="124"/>
      <c r="U37" s="124"/>
      <c r="V37" s="124"/>
      <c r="W37" s="124"/>
    </row>
    <row r="38" spans="1:23">
      <c r="A38" s="164" t="s">
        <v>229</v>
      </c>
      <c r="B38" s="164"/>
      <c r="C38" s="645">
        <v>757.00000000000171</v>
      </c>
      <c r="D38" s="646">
        <v>882.9999999999992</v>
      </c>
      <c r="E38" s="645" t="s">
        <v>161</v>
      </c>
      <c r="F38" s="646" t="s">
        <v>161</v>
      </c>
      <c r="G38" s="645" t="s">
        <v>161</v>
      </c>
      <c r="H38" s="646" t="s">
        <v>161</v>
      </c>
      <c r="I38" s="645" t="s">
        <v>161</v>
      </c>
      <c r="J38" s="646" t="s">
        <v>161</v>
      </c>
      <c r="K38" s="645" t="s">
        <v>161</v>
      </c>
      <c r="L38" s="646" t="s">
        <v>161</v>
      </c>
      <c r="M38" s="645" t="s">
        <v>161</v>
      </c>
      <c r="N38" s="646" t="s">
        <v>161</v>
      </c>
      <c r="O38" s="124"/>
      <c r="P38" s="124"/>
      <c r="Q38" s="124"/>
      <c r="R38" s="124"/>
      <c r="S38" s="124"/>
      <c r="T38" s="124"/>
      <c r="U38" s="124"/>
      <c r="V38" s="124"/>
      <c r="W38" s="124"/>
    </row>
    <row r="39" spans="1:23">
      <c r="A39" s="164" t="s">
        <v>131</v>
      </c>
      <c r="B39" s="164"/>
      <c r="C39" s="645">
        <v>5506.9999999999591</v>
      </c>
      <c r="D39" s="646">
        <v>5429.9999999999663</v>
      </c>
      <c r="E39" s="645" t="s">
        <v>161</v>
      </c>
      <c r="F39" s="646" t="s">
        <v>161</v>
      </c>
      <c r="G39" s="645" t="s">
        <v>161</v>
      </c>
      <c r="H39" s="646" t="s">
        <v>161</v>
      </c>
      <c r="I39" s="645" t="s">
        <v>161</v>
      </c>
      <c r="J39" s="646" t="s">
        <v>161</v>
      </c>
      <c r="K39" s="645" t="s">
        <v>161</v>
      </c>
      <c r="L39" s="646" t="s">
        <v>161</v>
      </c>
      <c r="M39" s="645" t="s">
        <v>161</v>
      </c>
      <c r="N39" s="646" t="s">
        <v>161</v>
      </c>
      <c r="O39" s="124"/>
      <c r="P39" s="124"/>
      <c r="Q39" s="124"/>
      <c r="R39" s="124"/>
      <c r="S39" s="124"/>
      <c r="T39" s="124"/>
      <c r="U39" s="124"/>
      <c r="V39" s="124"/>
      <c r="W39" s="124"/>
    </row>
    <row r="40" spans="1:23">
      <c r="A40" s="164" t="s">
        <v>228</v>
      </c>
      <c r="B40" s="164"/>
      <c r="C40" s="645">
        <v>2193.9999999999995</v>
      </c>
      <c r="D40" s="646">
        <v>1618.9999999999964</v>
      </c>
      <c r="E40" s="645" t="s">
        <v>161</v>
      </c>
      <c r="F40" s="646" t="s">
        <v>161</v>
      </c>
      <c r="G40" s="645" t="s">
        <v>161</v>
      </c>
      <c r="H40" s="646" t="s">
        <v>161</v>
      </c>
      <c r="I40" s="645" t="s">
        <v>161</v>
      </c>
      <c r="J40" s="646" t="s">
        <v>161</v>
      </c>
      <c r="K40" s="645" t="s">
        <v>161</v>
      </c>
      <c r="L40" s="646" t="s">
        <v>161</v>
      </c>
      <c r="M40" s="645" t="s">
        <v>161</v>
      </c>
      <c r="N40" s="646" t="s">
        <v>161</v>
      </c>
      <c r="O40" s="124"/>
      <c r="P40" s="124"/>
      <c r="Q40" s="124"/>
      <c r="R40" s="124"/>
      <c r="S40" s="124"/>
      <c r="T40" s="124"/>
      <c r="U40" s="124"/>
      <c r="V40" s="124"/>
      <c r="W40" s="124"/>
    </row>
    <row r="41" spans="1:23">
      <c r="A41" s="164" t="s">
        <v>132</v>
      </c>
      <c r="B41" s="164"/>
      <c r="C41" s="645">
        <v>4247.9999999999845</v>
      </c>
      <c r="D41" s="646">
        <v>5511.0000000000091</v>
      </c>
      <c r="E41" s="645" t="s">
        <v>161</v>
      </c>
      <c r="F41" s="646" t="s">
        <v>161</v>
      </c>
      <c r="G41" s="645" t="s">
        <v>161</v>
      </c>
      <c r="H41" s="646" t="s">
        <v>161</v>
      </c>
      <c r="I41" s="645" t="s">
        <v>161</v>
      </c>
      <c r="J41" s="646" t="s">
        <v>161</v>
      </c>
      <c r="K41" s="645" t="s">
        <v>161</v>
      </c>
      <c r="L41" s="646" t="s">
        <v>161</v>
      </c>
      <c r="M41" s="645" t="s">
        <v>161</v>
      </c>
      <c r="N41" s="646" t="s">
        <v>161</v>
      </c>
      <c r="O41" s="124"/>
      <c r="P41" s="124"/>
      <c r="Q41" s="124"/>
      <c r="R41" s="124"/>
      <c r="S41" s="124"/>
      <c r="T41" s="124"/>
      <c r="U41" s="124"/>
      <c r="V41" s="124"/>
      <c r="W41" s="124"/>
    </row>
    <row r="42" spans="1:23">
      <c r="A42" s="164" t="s">
        <v>133</v>
      </c>
      <c r="B42" s="164"/>
      <c r="C42" s="645">
        <v>4854.99999999998</v>
      </c>
      <c r="D42" s="646">
        <v>4316.0000000000182</v>
      </c>
      <c r="E42" s="645" t="s">
        <v>161</v>
      </c>
      <c r="F42" s="646" t="s">
        <v>161</v>
      </c>
      <c r="G42" s="645" t="s">
        <v>161</v>
      </c>
      <c r="H42" s="646" t="s">
        <v>161</v>
      </c>
      <c r="I42" s="645" t="s">
        <v>161</v>
      </c>
      <c r="J42" s="646" t="s">
        <v>161</v>
      </c>
      <c r="K42" s="645" t="s">
        <v>161</v>
      </c>
      <c r="L42" s="646" t="s">
        <v>161</v>
      </c>
      <c r="M42" s="645" t="s">
        <v>161</v>
      </c>
      <c r="N42" s="646" t="s">
        <v>161</v>
      </c>
      <c r="O42" s="124"/>
      <c r="P42" s="124"/>
      <c r="Q42" s="124"/>
      <c r="R42" s="124"/>
      <c r="S42" s="124"/>
      <c r="T42" s="124"/>
      <c r="U42" s="124"/>
      <c r="V42" s="124"/>
      <c r="W42" s="124"/>
    </row>
    <row r="43" spans="1:23">
      <c r="A43" s="164" t="s">
        <v>134</v>
      </c>
      <c r="B43" s="164"/>
      <c r="C43" s="645">
        <v>1688.0000000000005</v>
      </c>
      <c r="D43" s="646">
        <v>2279.9999999999891</v>
      </c>
      <c r="E43" s="645" t="s">
        <v>161</v>
      </c>
      <c r="F43" s="646" t="s">
        <v>161</v>
      </c>
      <c r="G43" s="645" t="s">
        <v>161</v>
      </c>
      <c r="H43" s="646" t="s">
        <v>161</v>
      </c>
      <c r="I43" s="645" t="s">
        <v>161</v>
      </c>
      <c r="J43" s="646" t="s">
        <v>161</v>
      </c>
      <c r="K43" s="645" t="s">
        <v>161</v>
      </c>
      <c r="L43" s="646" t="s">
        <v>161</v>
      </c>
      <c r="M43" s="645" t="s">
        <v>161</v>
      </c>
      <c r="N43" s="646" t="s">
        <v>161</v>
      </c>
      <c r="O43" s="124"/>
      <c r="P43" s="124"/>
      <c r="Q43" s="124"/>
      <c r="R43" s="124"/>
      <c r="S43" s="124"/>
      <c r="T43" s="124"/>
      <c r="U43" s="124"/>
      <c r="V43" s="124"/>
      <c r="W43" s="124"/>
    </row>
    <row r="44" spans="1:23">
      <c r="A44" s="164" t="s">
        <v>135</v>
      </c>
      <c r="B44" s="164"/>
      <c r="C44" s="645">
        <v>10864.00000000004</v>
      </c>
      <c r="D44" s="646">
        <v>25245.999999999887</v>
      </c>
      <c r="E44" s="645" t="s">
        <v>161</v>
      </c>
      <c r="F44" s="646" t="s">
        <v>161</v>
      </c>
      <c r="G44" s="645" t="s">
        <v>161</v>
      </c>
      <c r="H44" s="646" t="s">
        <v>161</v>
      </c>
      <c r="I44" s="645" t="s">
        <v>161</v>
      </c>
      <c r="J44" s="646" t="s">
        <v>161</v>
      </c>
      <c r="K44" s="645" t="s">
        <v>161</v>
      </c>
      <c r="L44" s="646" t="s">
        <v>161</v>
      </c>
      <c r="M44" s="645" t="s">
        <v>161</v>
      </c>
      <c r="N44" s="646" t="s">
        <v>161</v>
      </c>
      <c r="O44" s="124"/>
      <c r="P44" s="124"/>
      <c r="Q44" s="124"/>
      <c r="R44" s="124"/>
      <c r="S44" s="124"/>
      <c r="T44" s="124"/>
      <c r="U44" s="124"/>
      <c r="V44" s="124"/>
      <c r="W44" s="124"/>
    </row>
    <row r="45" spans="1:23">
      <c r="A45" s="164" t="s">
        <v>136</v>
      </c>
      <c r="B45" s="164"/>
      <c r="C45" s="645">
        <v>15893.000000000304</v>
      </c>
      <c r="D45" s="646">
        <v>17951.999999999858</v>
      </c>
      <c r="E45" s="645" t="s">
        <v>161</v>
      </c>
      <c r="F45" s="646" t="s">
        <v>161</v>
      </c>
      <c r="G45" s="645" t="s">
        <v>161</v>
      </c>
      <c r="H45" s="646" t="s">
        <v>161</v>
      </c>
      <c r="I45" s="645" t="s">
        <v>161</v>
      </c>
      <c r="J45" s="646" t="s">
        <v>161</v>
      </c>
      <c r="K45" s="645" t="s">
        <v>161</v>
      </c>
      <c r="L45" s="646" t="s">
        <v>161</v>
      </c>
      <c r="M45" s="645" t="s">
        <v>161</v>
      </c>
      <c r="N45" s="646" t="s">
        <v>161</v>
      </c>
      <c r="O45" s="124"/>
      <c r="P45" s="124"/>
      <c r="Q45" s="124"/>
      <c r="R45" s="124"/>
      <c r="S45" s="124"/>
      <c r="T45" s="124"/>
      <c r="U45" s="124"/>
      <c r="V45" s="124"/>
      <c r="W45" s="124"/>
    </row>
    <row r="46" spans="1:23">
      <c r="A46" s="164" t="s">
        <v>137</v>
      </c>
      <c r="B46" s="164"/>
      <c r="C46" s="645">
        <v>7265.9999999999427</v>
      </c>
      <c r="D46" s="646">
        <v>7240.0000000000118</v>
      </c>
      <c r="E46" s="645" t="s">
        <v>161</v>
      </c>
      <c r="F46" s="646" t="s">
        <v>161</v>
      </c>
      <c r="G46" s="645" t="s">
        <v>161</v>
      </c>
      <c r="H46" s="646" t="s">
        <v>161</v>
      </c>
      <c r="I46" s="645" t="s">
        <v>161</v>
      </c>
      <c r="J46" s="646" t="s">
        <v>161</v>
      </c>
      <c r="K46" s="645" t="s">
        <v>161</v>
      </c>
      <c r="L46" s="646" t="s">
        <v>161</v>
      </c>
      <c r="M46" s="645" t="s">
        <v>161</v>
      </c>
      <c r="N46" s="646" t="s">
        <v>161</v>
      </c>
      <c r="O46" s="124"/>
      <c r="P46" s="124"/>
      <c r="Q46" s="124"/>
      <c r="R46" s="124"/>
      <c r="S46" s="124"/>
      <c r="T46" s="124"/>
      <c r="U46" s="124"/>
      <c r="V46" s="124"/>
      <c r="W46" s="124"/>
    </row>
    <row r="47" spans="1:23">
      <c r="A47" s="164" t="s">
        <v>227</v>
      </c>
      <c r="B47" s="164"/>
      <c r="C47" s="645">
        <v>2592.0000000000223</v>
      </c>
      <c r="D47" s="646">
        <v>2695.9999999999623</v>
      </c>
      <c r="E47" s="645" t="s">
        <v>161</v>
      </c>
      <c r="F47" s="646" t="s">
        <v>161</v>
      </c>
      <c r="G47" s="645" t="s">
        <v>161</v>
      </c>
      <c r="H47" s="646" t="s">
        <v>161</v>
      </c>
      <c r="I47" s="645" t="s">
        <v>161</v>
      </c>
      <c r="J47" s="646" t="s">
        <v>161</v>
      </c>
      <c r="K47" s="645" t="s">
        <v>161</v>
      </c>
      <c r="L47" s="646" t="s">
        <v>161</v>
      </c>
      <c r="M47" s="645" t="s">
        <v>161</v>
      </c>
      <c r="N47" s="646" t="s">
        <v>161</v>
      </c>
      <c r="O47" s="124"/>
      <c r="P47" s="124"/>
      <c r="Q47" s="124"/>
      <c r="R47" s="124"/>
      <c r="S47" s="124"/>
      <c r="T47" s="124"/>
      <c r="U47" s="124"/>
      <c r="V47" s="124"/>
      <c r="W47" s="124"/>
    </row>
    <row r="48" spans="1:23">
      <c r="A48" s="164" t="s">
        <v>138</v>
      </c>
      <c r="B48" s="164"/>
      <c r="C48" s="645">
        <v>3503.0000000000077</v>
      </c>
      <c r="D48" s="646">
        <v>3862.0000000000168</v>
      </c>
      <c r="E48" s="645" t="s">
        <v>161</v>
      </c>
      <c r="F48" s="646" t="s">
        <v>161</v>
      </c>
      <c r="G48" s="645" t="s">
        <v>161</v>
      </c>
      <c r="H48" s="646" t="s">
        <v>161</v>
      </c>
      <c r="I48" s="645" t="s">
        <v>161</v>
      </c>
      <c r="J48" s="646" t="s">
        <v>161</v>
      </c>
      <c r="K48" s="645" t="s">
        <v>161</v>
      </c>
      <c r="L48" s="646" t="s">
        <v>161</v>
      </c>
      <c r="M48" s="645" t="s">
        <v>161</v>
      </c>
      <c r="N48" s="646" t="s">
        <v>161</v>
      </c>
      <c r="O48" s="124"/>
      <c r="P48" s="124"/>
      <c r="Q48" s="124"/>
      <c r="R48" s="124"/>
      <c r="S48" s="124"/>
      <c r="T48" s="124"/>
      <c r="U48" s="124"/>
      <c r="V48" s="124"/>
      <c r="W48" s="124"/>
    </row>
    <row r="49" spans="1:23">
      <c r="A49" s="164" t="s">
        <v>139</v>
      </c>
      <c r="B49" s="164"/>
      <c r="C49" s="645">
        <v>920.99999999999955</v>
      </c>
      <c r="D49" s="646">
        <v>2435.0000000000009</v>
      </c>
      <c r="E49" s="645" t="s">
        <v>161</v>
      </c>
      <c r="F49" s="646" t="s">
        <v>161</v>
      </c>
      <c r="G49" s="645" t="s">
        <v>161</v>
      </c>
      <c r="H49" s="646" t="s">
        <v>161</v>
      </c>
      <c r="I49" s="645" t="s">
        <v>161</v>
      </c>
      <c r="J49" s="646" t="s">
        <v>161</v>
      </c>
      <c r="K49" s="645" t="s">
        <v>161</v>
      </c>
      <c r="L49" s="646" t="s">
        <v>161</v>
      </c>
      <c r="M49" s="645" t="s">
        <v>161</v>
      </c>
      <c r="N49" s="646" t="s">
        <v>161</v>
      </c>
      <c r="O49" s="124"/>
      <c r="P49" s="124"/>
      <c r="Q49" s="124"/>
      <c r="R49" s="124"/>
      <c r="S49" s="124"/>
      <c r="T49" s="124"/>
      <c r="U49" s="124"/>
      <c r="V49" s="124"/>
      <c r="W49" s="124"/>
    </row>
    <row r="50" spans="1:23">
      <c r="A50" s="164" t="s">
        <v>140</v>
      </c>
      <c r="B50" s="164"/>
      <c r="C50" s="645">
        <v>7083.9999999999836</v>
      </c>
      <c r="D50" s="646">
        <v>9141.0000000000182</v>
      </c>
      <c r="E50" s="645" t="s">
        <v>161</v>
      </c>
      <c r="F50" s="646" t="s">
        <v>161</v>
      </c>
      <c r="G50" s="645" t="s">
        <v>161</v>
      </c>
      <c r="H50" s="646" t="s">
        <v>161</v>
      </c>
      <c r="I50" s="645" t="s">
        <v>161</v>
      </c>
      <c r="J50" s="646" t="s">
        <v>161</v>
      </c>
      <c r="K50" s="645" t="s">
        <v>161</v>
      </c>
      <c r="L50" s="646" t="s">
        <v>161</v>
      </c>
      <c r="M50" s="645" t="s">
        <v>161</v>
      </c>
      <c r="N50" s="646" t="s">
        <v>161</v>
      </c>
      <c r="O50" s="124"/>
      <c r="P50" s="124"/>
      <c r="Q50" s="124"/>
      <c r="R50" s="124"/>
      <c r="S50" s="124"/>
      <c r="T50" s="124"/>
      <c r="U50" s="124"/>
      <c r="V50" s="124"/>
      <c r="W50" s="124"/>
    </row>
    <row r="51" spans="1:23">
      <c r="A51" s="164" t="s">
        <v>141</v>
      </c>
      <c r="B51" s="164"/>
      <c r="C51" s="645">
        <v>9075.9999999999272</v>
      </c>
      <c r="D51" s="646">
        <v>8049.0000000000655</v>
      </c>
      <c r="E51" s="645" t="s">
        <v>161</v>
      </c>
      <c r="F51" s="646" t="s">
        <v>161</v>
      </c>
      <c r="G51" s="645" t="s">
        <v>161</v>
      </c>
      <c r="H51" s="646" t="s">
        <v>161</v>
      </c>
      <c r="I51" s="645" t="s">
        <v>161</v>
      </c>
      <c r="J51" s="646" t="s">
        <v>161</v>
      </c>
      <c r="K51" s="645" t="s">
        <v>161</v>
      </c>
      <c r="L51" s="646" t="s">
        <v>161</v>
      </c>
      <c r="M51" s="645" t="s">
        <v>161</v>
      </c>
      <c r="N51" s="646" t="s">
        <v>161</v>
      </c>
      <c r="O51" s="124"/>
      <c r="P51" s="124"/>
      <c r="Q51" s="124"/>
      <c r="R51" s="124"/>
      <c r="S51" s="124"/>
      <c r="T51" s="124"/>
      <c r="U51" s="124"/>
      <c r="V51" s="124"/>
      <c r="W51" s="124"/>
    </row>
    <row r="52" spans="1:23">
      <c r="A52" s="164" t="s">
        <v>142</v>
      </c>
      <c r="B52" s="164"/>
      <c r="C52" s="645">
        <v>1139.000000000003</v>
      </c>
      <c r="D52" s="646">
        <v>815.00000000000159</v>
      </c>
      <c r="E52" s="645" t="s">
        <v>161</v>
      </c>
      <c r="F52" s="646" t="s">
        <v>161</v>
      </c>
      <c r="G52" s="645" t="s">
        <v>161</v>
      </c>
      <c r="H52" s="646" t="s">
        <v>161</v>
      </c>
      <c r="I52" s="645" t="s">
        <v>161</v>
      </c>
      <c r="J52" s="646" t="s">
        <v>161</v>
      </c>
      <c r="K52" s="645" t="s">
        <v>161</v>
      </c>
      <c r="L52" s="646" t="s">
        <v>161</v>
      </c>
      <c r="M52" s="645" t="s">
        <v>161</v>
      </c>
      <c r="N52" s="646" t="s">
        <v>161</v>
      </c>
      <c r="O52" s="124"/>
      <c r="P52" s="124"/>
      <c r="Q52" s="124"/>
      <c r="R52" s="124"/>
      <c r="S52" s="124"/>
      <c r="T52" s="124"/>
      <c r="U52" s="124"/>
      <c r="V52" s="124"/>
      <c r="W52" s="124"/>
    </row>
    <row r="53" spans="1:23">
      <c r="A53" s="164" t="s">
        <v>226</v>
      </c>
      <c r="B53" s="164"/>
      <c r="C53" s="645">
        <v>1444.999999999997</v>
      </c>
      <c r="D53" s="646">
        <v>2314.0000000000059</v>
      </c>
      <c r="E53" s="645" t="s">
        <v>161</v>
      </c>
      <c r="F53" s="646" t="s">
        <v>161</v>
      </c>
      <c r="G53" s="645" t="s">
        <v>161</v>
      </c>
      <c r="H53" s="646" t="s">
        <v>161</v>
      </c>
      <c r="I53" s="645" t="s">
        <v>161</v>
      </c>
      <c r="J53" s="646" t="s">
        <v>161</v>
      </c>
      <c r="K53" s="645" t="s">
        <v>161</v>
      </c>
      <c r="L53" s="646" t="s">
        <v>161</v>
      </c>
      <c r="M53" s="645" t="s">
        <v>161</v>
      </c>
      <c r="N53" s="646" t="s">
        <v>161</v>
      </c>
      <c r="O53" s="124"/>
      <c r="P53" s="124"/>
      <c r="Q53" s="124"/>
      <c r="R53" s="124"/>
      <c r="S53" s="124"/>
      <c r="T53" s="124"/>
      <c r="U53" s="124"/>
      <c r="V53" s="124"/>
      <c r="W53" s="124"/>
    </row>
    <row r="54" spans="1:23">
      <c r="A54" s="164" t="s">
        <v>332</v>
      </c>
      <c r="B54" s="164"/>
      <c r="C54" s="645">
        <v>17902.999999999774</v>
      </c>
      <c r="D54" s="646">
        <v>15364.000000000149</v>
      </c>
      <c r="E54" s="645" t="s">
        <v>161</v>
      </c>
      <c r="F54" s="646" t="s">
        <v>161</v>
      </c>
      <c r="G54" s="645" t="s">
        <v>161</v>
      </c>
      <c r="H54" s="646" t="s">
        <v>161</v>
      </c>
      <c r="I54" s="645" t="s">
        <v>161</v>
      </c>
      <c r="J54" s="646" t="s">
        <v>161</v>
      </c>
      <c r="K54" s="645" t="s">
        <v>161</v>
      </c>
      <c r="L54" s="646" t="s">
        <v>161</v>
      </c>
      <c r="M54" s="645" t="s">
        <v>161</v>
      </c>
      <c r="N54" s="646" t="s">
        <v>161</v>
      </c>
      <c r="O54" s="124"/>
      <c r="P54" s="124"/>
      <c r="Q54" s="124"/>
      <c r="R54" s="124"/>
      <c r="S54" s="124"/>
      <c r="T54" s="124"/>
      <c r="U54" s="124"/>
      <c r="V54" s="124"/>
      <c r="W54" s="124"/>
    </row>
    <row r="55" spans="1:23">
      <c r="A55" s="164" t="s">
        <v>143</v>
      </c>
      <c r="B55" s="164"/>
      <c r="C55" s="645">
        <v>9686.9999999999527</v>
      </c>
      <c r="D55" s="646">
        <v>8235.0000000000528</v>
      </c>
      <c r="E55" s="645" t="s">
        <v>161</v>
      </c>
      <c r="F55" s="646" t="s">
        <v>161</v>
      </c>
      <c r="G55" s="645" t="s">
        <v>161</v>
      </c>
      <c r="H55" s="646" t="s">
        <v>161</v>
      </c>
      <c r="I55" s="645" t="s">
        <v>161</v>
      </c>
      <c r="J55" s="646" t="s">
        <v>161</v>
      </c>
      <c r="K55" s="645" t="s">
        <v>161</v>
      </c>
      <c r="L55" s="646" t="s">
        <v>161</v>
      </c>
      <c r="M55" s="645" t="s">
        <v>161</v>
      </c>
      <c r="N55" s="646" t="s">
        <v>161</v>
      </c>
      <c r="O55" s="124"/>
      <c r="P55" s="124"/>
      <c r="Q55" s="124"/>
      <c r="R55" s="124"/>
      <c r="S55" s="124"/>
      <c r="T55" s="124"/>
      <c r="U55" s="124"/>
      <c r="V55" s="124"/>
      <c r="W55" s="124"/>
    </row>
    <row r="56" spans="1:23">
      <c r="A56" s="164" t="s">
        <v>356</v>
      </c>
      <c r="B56" s="164"/>
      <c r="C56" s="645">
        <v>19269.99999999984</v>
      </c>
      <c r="D56" s="646">
        <v>17429.999999999964</v>
      </c>
      <c r="E56" s="645" t="s">
        <v>161</v>
      </c>
      <c r="F56" s="646" t="s">
        <v>161</v>
      </c>
      <c r="G56" s="645" t="s">
        <v>161</v>
      </c>
      <c r="H56" s="646" t="s">
        <v>161</v>
      </c>
      <c r="I56" s="645" t="s">
        <v>161</v>
      </c>
      <c r="J56" s="646" t="s">
        <v>161</v>
      </c>
      <c r="K56" s="645" t="s">
        <v>161</v>
      </c>
      <c r="L56" s="646" t="s">
        <v>161</v>
      </c>
      <c r="M56" s="645" t="s">
        <v>161</v>
      </c>
      <c r="N56" s="646" t="s">
        <v>161</v>
      </c>
      <c r="O56" s="124"/>
      <c r="P56" s="124"/>
      <c r="Q56" s="124"/>
      <c r="R56" s="124"/>
      <c r="S56" s="124"/>
      <c r="T56" s="124"/>
      <c r="U56" s="124"/>
      <c r="V56" s="124"/>
      <c r="W56" s="124"/>
    </row>
    <row r="57" spans="1:23">
      <c r="A57" s="164" t="s">
        <v>225</v>
      </c>
      <c r="B57" s="164"/>
      <c r="C57" s="645">
        <v>1960.0000000000005</v>
      </c>
      <c r="D57" s="646">
        <v>2193.9999999999964</v>
      </c>
      <c r="E57" s="645" t="s">
        <v>161</v>
      </c>
      <c r="F57" s="646" t="s">
        <v>161</v>
      </c>
      <c r="G57" s="645" t="s">
        <v>161</v>
      </c>
      <c r="H57" s="646" t="s">
        <v>161</v>
      </c>
      <c r="I57" s="645" t="s">
        <v>161</v>
      </c>
      <c r="J57" s="646" t="s">
        <v>161</v>
      </c>
      <c r="K57" s="645" t="s">
        <v>161</v>
      </c>
      <c r="L57" s="646" t="s">
        <v>161</v>
      </c>
      <c r="M57" s="645" t="s">
        <v>161</v>
      </c>
      <c r="N57" s="646" t="s">
        <v>161</v>
      </c>
      <c r="O57" s="124"/>
      <c r="P57" s="124"/>
      <c r="Q57" s="124"/>
      <c r="R57" s="124"/>
      <c r="S57" s="124"/>
      <c r="T57" s="124"/>
      <c r="U57" s="124"/>
      <c r="V57" s="124"/>
      <c r="W57" s="124"/>
    </row>
    <row r="58" spans="1:23">
      <c r="A58" s="164" t="s">
        <v>144</v>
      </c>
      <c r="B58" s="164"/>
      <c r="C58" s="645">
        <v>27172.000000000371</v>
      </c>
      <c r="D58" s="646">
        <v>29443.999999999363</v>
      </c>
      <c r="E58" s="645" t="s">
        <v>161</v>
      </c>
      <c r="F58" s="646" t="s">
        <v>161</v>
      </c>
      <c r="G58" s="645" t="s">
        <v>161</v>
      </c>
      <c r="H58" s="646" t="s">
        <v>161</v>
      </c>
      <c r="I58" s="645" t="s">
        <v>161</v>
      </c>
      <c r="J58" s="646" t="s">
        <v>161</v>
      </c>
      <c r="K58" s="645" t="s">
        <v>161</v>
      </c>
      <c r="L58" s="646" t="s">
        <v>161</v>
      </c>
      <c r="M58" s="645" t="s">
        <v>161</v>
      </c>
      <c r="N58" s="646" t="s">
        <v>161</v>
      </c>
      <c r="O58" s="124"/>
      <c r="P58" s="124"/>
      <c r="Q58" s="124"/>
      <c r="R58" s="124"/>
      <c r="S58" s="124"/>
      <c r="T58" s="124"/>
      <c r="U58" s="124"/>
      <c r="V58" s="124"/>
      <c r="W58" s="124"/>
    </row>
    <row r="59" spans="1:23">
      <c r="A59" s="164" t="s">
        <v>224</v>
      </c>
      <c r="B59" s="164"/>
      <c r="C59" s="645">
        <v>659.00000000000296</v>
      </c>
      <c r="D59" s="646">
        <v>572.99999999999739</v>
      </c>
      <c r="E59" s="645" t="s">
        <v>161</v>
      </c>
      <c r="F59" s="646" t="s">
        <v>161</v>
      </c>
      <c r="G59" s="645" t="s">
        <v>161</v>
      </c>
      <c r="H59" s="646" t="s">
        <v>161</v>
      </c>
      <c r="I59" s="645" t="s">
        <v>161</v>
      </c>
      <c r="J59" s="646" t="s">
        <v>161</v>
      </c>
      <c r="K59" s="645" t="s">
        <v>161</v>
      </c>
      <c r="L59" s="646" t="s">
        <v>161</v>
      </c>
      <c r="M59" s="645" t="s">
        <v>161</v>
      </c>
      <c r="N59" s="646" t="s">
        <v>161</v>
      </c>
      <c r="O59" s="124"/>
      <c r="P59" s="124"/>
      <c r="Q59" s="124"/>
      <c r="R59" s="124"/>
      <c r="S59" s="124"/>
      <c r="T59" s="124"/>
      <c r="U59" s="124"/>
      <c r="V59" s="124"/>
      <c r="W59" s="124"/>
    </row>
    <row r="60" spans="1:23">
      <c r="A60" s="164" t="s">
        <v>145</v>
      </c>
      <c r="B60" s="164"/>
      <c r="C60" s="645">
        <v>4926.00000000001</v>
      </c>
      <c r="D60" s="646">
        <v>5221.0000000000264</v>
      </c>
      <c r="E60" s="645" t="s">
        <v>161</v>
      </c>
      <c r="F60" s="646" t="s">
        <v>161</v>
      </c>
      <c r="G60" s="645" t="s">
        <v>161</v>
      </c>
      <c r="H60" s="646" t="s">
        <v>161</v>
      </c>
      <c r="I60" s="645" t="s">
        <v>161</v>
      </c>
      <c r="J60" s="646" t="s">
        <v>161</v>
      </c>
      <c r="K60" s="645" t="s">
        <v>161</v>
      </c>
      <c r="L60" s="646" t="s">
        <v>161</v>
      </c>
      <c r="M60" s="645" t="s">
        <v>161</v>
      </c>
      <c r="N60" s="646" t="s">
        <v>161</v>
      </c>
      <c r="O60" s="124"/>
      <c r="P60" s="124"/>
      <c r="Q60" s="124"/>
      <c r="R60" s="124"/>
      <c r="S60" s="124"/>
      <c r="T60" s="124"/>
      <c r="U60" s="124"/>
      <c r="V60" s="124"/>
      <c r="W60" s="124"/>
    </row>
    <row r="61" spans="1:23">
      <c r="A61" s="164" t="s">
        <v>146</v>
      </c>
      <c r="B61" s="164"/>
      <c r="C61" s="645">
        <v>3023.0000000000205</v>
      </c>
      <c r="D61" s="646">
        <v>2693.0000000000296</v>
      </c>
      <c r="E61" s="645" t="s">
        <v>161</v>
      </c>
      <c r="F61" s="646" t="s">
        <v>161</v>
      </c>
      <c r="G61" s="645" t="s">
        <v>161</v>
      </c>
      <c r="H61" s="646" t="s">
        <v>161</v>
      </c>
      <c r="I61" s="645" t="s">
        <v>161</v>
      </c>
      <c r="J61" s="646" t="s">
        <v>161</v>
      </c>
      <c r="K61" s="645" t="s">
        <v>161</v>
      </c>
      <c r="L61" s="646" t="s">
        <v>161</v>
      </c>
      <c r="M61" s="645" t="s">
        <v>161</v>
      </c>
      <c r="N61" s="646" t="s">
        <v>161</v>
      </c>
      <c r="O61" s="124"/>
      <c r="P61" s="124"/>
      <c r="Q61" s="124"/>
      <c r="R61" s="124"/>
      <c r="S61" s="124"/>
      <c r="T61" s="124"/>
      <c r="U61" s="124"/>
      <c r="V61" s="124"/>
      <c r="W61" s="124"/>
    </row>
    <row r="62" spans="1:23">
      <c r="A62" s="164" t="s">
        <v>147</v>
      </c>
      <c r="B62" s="164"/>
      <c r="C62" s="645">
        <v>5193.00000000003</v>
      </c>
      <c r="D62" s="646">
        <v>4220.9999999999682</v>
      </c>
      <c r="E62" s="645" t="s">
        <v>161</v>
      </c>
      <c r="F62" s="646" t="s">
        <v>161</v>
      </c>
      <c r="G62" s="645" t="s">
        <v>161</v>
      </c>
      <c r="H62" s="646" t="s">
        <v>161</v>
      </c>
      <c r="I62" s="645" t="s">
        <v>161</v>
      </c>
      <c r="J62" s="646" t="s">
        <v>161</v>
      </c>
      <c r="K62" s="645" t="s">
        <v>161</v>
      </c>
      <c r="L62" s="646" t="s">
        <v>161</v>
      </c>
      <c r="M62" s="645" t="s">
        <v>161</v>
      </c>
      <c r="N62" s="646" t="s">
        <v>161</v>
      </c>
      <c r="O62" s="124"/>
      <c r="P62" s="124"/>
      <c r="Q62" s="124"/>
      <c r="R62" s="124"/>
      <c r="S62" s="124"/>
      <c r="T62" s="124"/>
      <c r="U62" s="124"/>
      <c r="V62" s="124"/>
      <c r="W62" s="124"/>
    </row>
    <row r="63" spans="1:23">
      <c r="A63" s="164" t="s">
        <v>148</v>
      </c>
      <c r="B63" s="164"/>
      <c r="C63" s="645">
        <v>3648.0000000000009</v>
      </c>
      <c r="D63" s="646">
        <v>3606.0000000000232</v>
      </c>
      <c r="E63" s="645" t="s">
        <v>161</v>
      </c>
      <c r="F63" s="646" t="s">
        <v>161</v>
      </c>
      <c r="G63" s="645" t="s">
        <v>161</v>
      </c>
      <c r="H63" s="646" t="s">
        <v>161</v>
      </c>
      <c r="I63" s="645" t="s">
        <v>161</v>
      </c>
      <c r="J63" s="646" t="s">
        <v>161</v>
      </c>
      <c r="K63" s="645" t="s">
        <v>161</v>
      </c>
      <c r="L63" s="646" t="s">
        <v>161</v>
      </c>
      <c r="M63" s="645" t="s">
        <v>161</v>
      </c>
      <c r="N63" s="646" t="s">
        <v>161</v>
      </c>
      <c r="O63" s="124"/>
      <c r="P63" s="124"/>
      <c r="Q63" s="124"/>
      <c r="R63" s="124"/>
      <c r="S63" s="124"/>
      <c r="T63" s="124"/>
      <c r="U63" s="124"/>
      <c r="V63" s="124"/>
      <c r="W63" s="124"/>
    </row>
    <row r="64" spans="1:23">
      <c r="A64" s="164" t="s">
        <v>223</v>
      </c>
      <c r="B64" s="164"/>
      <c r="C64" s="645">
        <v>2018.999999999995</v>
      </c>
      <c r="D64" s="646">
        <v>2186.9999999999959</v>
      </c>
      <c r="E64" s="645" t="s">
        <v>161</v>
      </c>
      <c r="F64" s="646" t="s">
        <v>161</v>
      </c>
      <c r="G64" s="645" t="s">
        <v>161</v>
      </c>
      <c r="H64" s="646" t="s">
        <v>161</v>
      </c>
      <c r="I64" s="645" t="s">
        <v>161</v>
      </c>
      <c r="J64" s="646" t="s">
        <v>161</v>
      </c>
      <c r="K64" s="645" t="s">
        <v>161</v>
      </c>
      <c r="L64" s="646" t="s">
        <v>161</v>
      </c>
      <c r="M64" s="645" t="s">
        <v>161</v>
      </c>
      <c r="N64" s="646" t="s">
        <v>161</v>
      </c>
      <c r="O64" s="124"/>
      <c r="P64" s="124"/>
      <c r="Q64" s="124"/>
      <c r="R64" s="124"/>
      <c r="S64" s="124"/>
      <c r="T64" s="124"/>
      <c r="U64" s="124"/>
      <c r="V64" s="124"/>
      <c r="W64" s="124"/>
    </row>
    <row r="65" spans="1:27" ht="13.5" thickBot="1">
      <c r="A65" s="214" t="s">
        <v>149</v>
      </c>
      <c r="B65" s="214"/>
      <c r="C65" s="647">
        <v>66827.999999999331</v>
      </c>
      <c r="D65" s="648">
        <v>85042.999999997104</v>
      </c>
      <c r="E65" s="647" t="s">
        <v>161</v>
      </c>
      <c r="F65" s="648" t="s">
        <v>161</v>
      </c>
      <c r="G65" s="647" t="s">
        <v>161</v>
      </c>
      <c r="H65" s="648" t="s">
        <v>161</v>
      </c>
      <c r="I65" s="647" t="s">
        <v>161</v>
      </c>
      <c r="J65" s="648" t="s">
        <v>161</v>
      </c>
      <c r="K65" s="647" t="s">
        <v>161</v>
      </c>
      <c r="L65" s="648" t="s">
        <v>161</v>
      </c>
      <c r="M65" s="647" t="s">
        <v>161</v>
      </c>
      <c r="N65" s="648" t="s">
        <v>161</v>
      </c>
      <c r="O65" s="124"/>
      <c r="P65" s="124"/>
      <c r="Q65" s="124"/>
      <c r="R65" s="124"/>
      <c r="S65" s="124"/>
      <c r="T65" s="124"/>
      <c r="U65" s="124"/>
      <c r="V65" s="124"/>
      <c r="W65" s="124"/>
    </row>
    <row r="66" spans="1:27" ht="13.5" thickTop="1">
      <c r="A66" s="128" t="s">
        <v>160</v>
      </c>
      <c r="B66" s="128"/>
      <c r="C66" s="409"/>
      <c r="D66" s="409"/>
      <c r="E66" s="125"/>
      <c r="F66" s="125"/>
      <c r="G66" s="125"/>
      <c r="H66" s="125"/>
      <c r="I66" s="125"/>
      <c r="J66" s="125"/>
      <c r="K66" s="125"/>
      <c r="L66" s="125"/>
      <c r="M66" s="125"/>
      <c r="N66" s="125"/>
      <c r="O66" s="124"/>
      <c r="P66" s="124"/>
      <c r="Q66" s="124"/>
      <c r="R66" s="124"/>
      <c r="S66" s="124"/>
      <c r="T66" s="124"/>
      <c r="U66" s="124"/>
      <c r="V66" s="124"/>
      <c r="W66" s="124"/>
    </row>
    <row r="67" spans="1:27">
      <c r="A67" s="128" t="s">
        <v>461</v>
      </c>
      <c r="B67" s="128"/>
      <c r="C67" s="409"/>
      <c r="D67" s="409"/>
      <c r="E67" s="125"/>
      <c r="F67" s="125"/>
      <c r="G67" s="125"/>
      <c r="H67" s="125"/>
      <c r="I67" s="125"/>
      <c r="J67" s="125"/>
      <c r="K67" s="125"/>
      <c r="L67" s="125"/>
      <c r="M67" s="125"/>
      <c r="N67" s="125"/>
      <c r="O67" s="124"/>
      <c r="P67" s="124"/>
      <c r="Q67" s="124"/>
      <c r="R67" s="124"/>
      <c r="S67" s="124"/>
      <c r="T67" s="124"/>
      <c r="U67" s="124"/>
      <c r="V67" s="124"/>
      <c r="W67" s="124"/>
    </row>
    <row r="68" spans="1:27">
      <c r="A68" s="667" t="s">
        <v>412</v>
      </c>
      <c r="B68" s="667"/>
      <c r="C68" s="667"/>
      <c r="D68" s="667"/>
      <c r="E68" s="667"/>
      <c r="F68" s="667"/>
      <c r="G68" s="667"/>
      <c r="H68" s="667"/>
      <c r="I68" s="667"/>
      <c r="J68" s="667"/>
      <c r="K68" s="667"/>
      <c r="L68" s="667"/>
      <c r="M68" s="125"/>
      <c r="N68" s="125"/>
      <c r="O68" s="124"/>
      <c r="P68" s="124"/>
      <c r="Q68" s="124"/>
      <c r="R68" s="124"/>
      <c r="S68" s="124"/>
      <c r="T68" s="124"/>
      <c r="U68" s="124"/>
      <c r="V68" s="124"/>
      <c r="W68" s="124"/>
    </row>
    <row r="69" spans="1:27" ht="24" customHeight="1">
      <c r="A69" s="670" t="s">
        <v>450</v>
      </c>
      <c r="B69" s="670"/>
      <c r="C69" s="670"/>
      <c r="D69" s="670"/>
      <c r="E69" s="670"/>
      <c r="F69" s="670"/>
      <c r="G69" s="670"/>
      <c r="H69" s="670"/>
      <c r="I69" s="670"/>
      <c r="J69" s="670"/>
      <c r="K69" s="670"/>
      <c r="L69" s="670"/>
      <c r="M69" s="125"/>
      <c r="N69" s="125"/>
      <c r="O69" s="124"/>
      <c r="P69" s="124"/>
      <c r="Q69" s="124"/>
      <c r="R69" s="124"/>
      <c r="S69" s="124"/>
      <c r="T69" s="124"/>
      <c r="U69" s="124"/>
      <c r="V69" s="124"/>
      <c r="W69" s="124"/>
    </row>
    <row r="70" spans="1:27" s="91" customFormat="1" ht="20.25" customHeight="1">
      <c r="A70" s="667" t="s">
        <v>470</v>
      </c>
      <c r="B70" s="667"/>
      <c r="C70" s="667"/>
      <c r="D70" s="667"/>
      <c r="E70" s="667"/>
      <c r="F70" s="667"/>
      <c r="G70" s="667"/>
      <c r="H70" s="667"/>
      <c r="I70" s="667"/>
      <c r="J70" s="667"/>
      <c r="K70" s="667"/>
      <c r="L70" s="667"/>
      <c r="M70" s="667"/>
      <c r="N70" s="667"/>
      <c r="O70" s="585"/>
      <c r="P70" s="585"/>
      <c r="Q70" s="585"/>
      <c r="R70" s="585"/>
      <c r="S70" s="585"/>
      <c r="T70" s="585"/>
      <c r="U70" s="585"/>
      <c r="V70" s="585"/>
      <c r="W70" s="585"/>
      <c r="X70" s="89"/>
      <c r="Y70" s="90"/>
      <c r="Z70" s="90"/>
      <c r="AA70" s="90"/>
    </row>
    <row r="71" spans="1:27">
      <c r="A71" s="668" t="s">
        <v>458</v>
      </c>
      <c r="B71" s="668"/>
      <c r="C71" s="668"/>
      <c r="D71" s="668"/>
      <c r="E71" s="668"/>
      <c r="F71" s="668"/>
      <c r="G71" s="668"/>
      <c r="H71" s="668"/>
      <c r="I71" s="668"/>
      <c r="J71" s="668"/>
      <c r="K71" s="668"/>
      <c r="L71" s="668"/>
      <c r="M71" s="668"/>
      <c r="N71" s="668"/>
      <c r="O71" s="124"/>
      <c r="P71" s="124"/>
      <c r="Q71" s="124"/>
      <c r="R71" s="124"/>
      <c r="S71" s="124"/>
      <c r="T71" s="124"/>
      <c r="U71" s="124"/>
      <c r="V71" s="124"/>
      <c r="W71" s="124"/>
    </row>
  </sheetData>
  <mergeCells count="8">
    <mergeCell ref="A3:N3"/>
    <mergeCell ref="A1:N1"/>
    <mergeCell ref="A68:L68"/>
    <mergeCell ref="A70:N70"/>
    <mergeCell ref="A71:N71"/>
    <mergeCell ref="A69:L69"/>
    <mergeCell ref="C5:N6"/>
    <mergeCell ref="A4:N4"/>
  </mergeCells>
  <phoneticPr fontId="9" type="noConversion"/>
  <hyperlinks>
    <hyperlink ref="A5" location="Índice!A1" display="Índice" xr:uid="{00000000-0004-0000-1200-000000000000}"/>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248"/>
  <sheetViews>
    <sheetView zoomScaleNormal="100" zoomScaleSheetLayoutView="100" workbookViewId="0">
      <selection activeCell="A4" sqref="A4:AA4"/>
    </sheetView>
  </sheetViews>
  <sheetFormatPr defaultColWidth="0" defaultRowHeight="12.75" zeroHeight="1"/>
  <cols>
    <col min="1" max="1" width="25.5703125" customWidth="1"/>
    <col min="2" max="3" width="6.5703125" hidden="1" customWidth="1"/>
    <col min="4" max="4" width="6.28515625" hidden="1" customWidth="1"/>
    <col min="5" max="17" width="6.5703125" hidden="1" customWidth="1"/>
    <col min="18" max="23" width="9.85546875" bestFit="1" customWidth="1"/>
    <col min="24" max="25" width="9.85546875" style="29" bestFit="1" customWidth="1"/>
    <col min="26" max="26" width="9.42578125" style="29" bestFit="1" customWidth="1"/>
    <col min="27" max="27" width="12" style="29" customWidth="1"/>
    <col min="28" max="28" width="9.140625" hidden="1" customWidth="1"/>
    <col min="29" max="29" width="0" hidden="1" customWidth="1"/>
    <col min="30" max="16384" width="9.140625" hidden="1"/>
  </cols>
  <sheetData>
    <row r="1" spans="1:27" s="84" customFormat="1" ht="18">
      <c r="A1" s="664" t="s">
        <v>159</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row>
    <row r="2" spans="1:27" s="85" customFormat="1" ht="18" customHeight="1">
      <c r="A2" s="100"/>
      <c r="B2" s="100"/>
      <c r="C2" s="100"/>
      <c r="D2" s="100"/>
      <c r="E2" s="100"/>
      <c r="F2" s="100"/>
      <c r="G2" s="100"/>
      <c r="H2" s="100"/>
      <c r="I2" s="100"/>
      <c r="J2" s="100"/>
      <c r="K2" s="100"/>
      <c r="L2" s="100"/>
      <c r="M2" s="100"/>
      <c r="N2" s="100"/>
      <c r="O2" s="100"/>
      <c r="P2" s="100"/>
      <c r="Q2" s="100"/>
      <c r="R2" s="100"/>
      <c r="S2" s="100"/>
      <c r="T2" s="100"/>
      <c r="U2" s="100"/>
      <c r="V2" s="100"/>
      <c r="W2" s="100"/>
      <c r="X2" s="100"/>
      <c r="Y2" s="100"/>
      <c r="Z2" s="100"/>
    </row>
    <row r="3" spans="1:27" s="86" customFormat="1" ht="14.25" customHeight="1">
      <c r="A3" s="663" t="s">
        <v>347</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row>
    <row r="4" spans="1:27" s="86" customFormat="1" ht="14.25" customHeight="1">
      <c r="A4" s="663" t="s">
        <v>442</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row>
    <row r="5" spans="1:27" ht="15.75" customHeight="1">
      <c r="A5" s="189"/>
      <c r="B5" s="665" t="s">
        <v>306</v>
      </c>
      <c r="C5" s="665"/>
      <c r="D5" s="665"/>
      <c r="E5" s="665"/>
      <c r="F5" s="665"/>
      <c r="G5" s="665"/>
      <c r="H5" s="665"/>
      <c r="I5" s="665"/>
      <c r="J5" s="665"/>
      <c r="K5" s="665"/>
      <c r="L5" s="665"/>
      <c r="M5" s="665"/>
      <c r="N5" s="665"/>
      <c r="O5" s="665"/>
      <c r="P5" s="665"/>
      <c r="Q5" s="665"/>
      <c r="R5" s="665"/>
      <c r="S5" s="665"/>
      <c r="T5" s="665"/>
      <c r="U5" s="665"/>
      <c r="V5" s="665"/>
      <c r="W5" s="665"/>
      <c r="X5" s="665"/>
      <c r="Y5" s="665"/>
      <c r="Z5" s="665"/>
      <c r="AA5" s="665"/>
    </row>
    <row r="6" spans="1:27" ht="13.5" customHeight="1" thickBot="1">
      <c r="A6" s="190"/>
      <c r="B6" s="666"/>
      <c r="C6" s="666"/>
      <c r="D6" s="666"/>
      <c r="E6" s="666"/>
      <c r="F6" s="666"/>
      <c r="G6" s="666"/>
      <c r="H6" s="666"/>
      <c r="I6" s="666"/>
      <c r="J6" s="666"/>
      <c r="K6" s="666"/>
      <c r="L6" s="666"/>
      <c r="M6" s="666"/>
      <c r="N6" s="666"/>
      <c r="O6" s="666"/>
      <c r="P6" s="666"/>
      <c r="Q6" s="666"/>
      <c r="R6" s="666"/>
      <c r="S6" s="666"/>
      <c r="T6" s="666"/>
      <c r="U6" s="666"/>
      <c r="V6" s="666"/>
      <c r="W6" s="666"/>
      <c r="X6" s="666"/>
      <c r="Y6" s="666"/>
      <c r="Z6" s="666"/>
      <c r="AA6" s="666"/>
    </row>
    <row r="7" spans="1:27" ht="13.5" customHeight="1" thickTop="1">
      <c r="A7" s="103" t="s">
        <v>22</v>
      </c>
      <c r="B7" s="191">
        <v>2000</v>
      </c>
      <c r="C7" s="192">
        <v>2001</v>
      </c>
      <c r="D7" s="191">
        <v>2002</v>
      </c>
      <c r="E7" s="192">
        <v>2003</v>
      </c>
      <c r="F7" s="191">
        <v>2004</v>
      </c>
      <c r="G7" s="192">
        <v>2005</v>
      </c>
      <c r="H7" s="191">
        <v>2006</v>
      </c>
      <c r="I7" s="192">
        <v>2007</v>
      </c>
      <c r="J7" s="191">
        <v>2008</v>
      </c>
      <c r="K7" s="192">
        <v>2009</v>
      </c>
      <c r="L7" s="191">
        <v>2010</v>
      </c>
      <c r="M7" s="192">
        <v>2011</v>
      </c>
      <c r="N7" s="191">
        <v>2012</v>
      </c>
      <c r="O7" s="192">
        <v>2013</v>
      </c>
      <c r="P7" s="191">
        <v>2014</v>
      </c>
      <c r="Q7" s="192">
        <v>2015</v>
      </c>
      <c r="R7" s="193">
        <v>2016</v>
      </c>
      <c r="S7" s="194">
        <v>2017</v>
      </c>
      <c r="T7" s="193">
        <v>2018</v>
      </c>
      <c r="U7" s="194">
        <v>2019</v>
      </c>
      <c r="V7" s="193">
        <v>2020</v>
      </c>
      <c r="W7" s="194">
        <v>2021</v>
      </c>
      <c r="X7" s="193">
        <v>2022</v>
      </c>
      <c r="Y7" s="194">
        <v>2023</v>
      </c>
      <c r="Z7" s="193">
        <v>2024</v>
      </c>
      <c r="AA7" s="194" t="s">
        <v>392</v>
      </c>
    </row>
    <row r="8" spans="1:27" ht="11.25" customHeight="1">
      <c r="A8" s="130" t="s">
        <v>9</v>
      </c>
      <c r="B8" s="195" t="s">
        <v>266</v>
      </c>
      <c r="C8" s="196"/>
      <c r="D8" s="196"/>
      <c r="E8" s="196"/>
      <c r="F8" s="196"/>
      <c r="G8" s="196"/>
      <c r="H8" s="196"/>
      <c r="I8" s="196"/>
      <c r="J8" s="196"/>
      <c r="K8" s="196"/>
      <c r="L8" s="196"/>
      <c r="M8" s="196"/>
      <c r="N8" s="196"/>
      <c r="O8" s="196"/>
      <c r="P8" s="196"/>
      <c r="Q8" s="196"/>
      <c r="R8" s="196"/>
      <c r="S8" s="196"/>
      <c r="T8" s="196"/>
      <c r="U8" s="196"/>
      <c r="V8" s="196"/>
      <c r="W8" s="196"/>
      <c r="X8" s="196"/>
      <c r="Y8" s="196"/>
      <c r="Z8" s="196"/>
      <c r="AA8" s="196"/>
    </row>
    <row r="9" spans="1:27" ht="11.25" customHeight="1">
      <c r="A9" s="161" t="s">
        <v>21</v>
      </c>
      <c r="B9" s="197">
        <v>2115490</v>
      </c>
      <c r="C9" s="198">
        <v>2188543</v>
      </c>
      <c r="D9" s="197">
        <v>2218874</v>
      </c>
      <c r="E9" s="198">
        <v>2286901</v>
      </c>
      <c r="F9" s="197">
        <v>2332665</v>
      </c>
      <c r="G9" s="198">
        <v>2363517</v>
      </c>
      <c r="H9" s="197">
        <v>2425096</v>
      </c>
      <c r="I9" s="198">
        <v>2479765</v>
      </c>
      <c r="J9" s="197">
        <v>2560749</v>
      </c>
      <c r="K9" s="198">
        <v>2560745</v>
      </c>
      <c r="L9" s="197">
        <v>2617395</v>
      </c>
      <c r="M9" s="198">
        <v>2686067</v>
      </c>
      <c r="N9" s="197">
        <v>2712588</v>
      </c>
      <c r="O9" s="198">
        <v>2788917</v>
      </c>
      <c r="P9" s="197">
        <v>2868841</v>
      </c>
      <c r="Q9" s="198">
        <v>2952998</v>
      </c>
      <c r="R9" s="149">
        <v>3065089</v>
      </c>
      <c r="S9" s="148">
        <v>3180975</v>
      </c>
      <c r="T9" s="149">
        <v>3284332</v>
      </c>
      <c r="U9" s="148">
        <v>3357427</v>
      </c>
      <c r="V9" s="149">
        <v>3459395</v>
      </c>
      <c r="W9" s="148">
        <v>3473808</v>
      </c>
      <c r="X9" s="149">
        <v>3509199</v>
      </c>
      <c r="Y9" s="148">
        <v>3674453</v>
      </c>
      <c r="Z9" s="149">
        <v>3808772</v>
      </c>
      <c r="AA9" s="148">
        <v>3876104</v>
      </c>
    </row>
    <row r="10" spans="1:27" ht="11.25" customHeight="1">
      <c r="A10" s="142" t="s">
        <v>11</v>
      </c>
      <c r="B10" s="199">
        <v>198423</v>
      </c>
      <c r="C10" s="144">
        <v>236502</v>
      </c>
      <c r="D10" s="199">
        <v>229001</v>
      </c>
      <c r="E10" s="144">
        <v>253304</v>
      </c>
      <c r="F10" s="199">
        <v>255820</v>
      </c>
      <c r="G10" s="144">
        <v>271270</v>
      </c>
      <c r="H10" s="199">
        <v>287171</v>
      </c>
      <c r="I10" s="144">
        <v>300400</v>
      </c>
      <c r="J10" s="199">
        <v>316414</v>
      </c>
      <c r="K10" s="144">
        <v>305604</v>
      </c>
      <c r="L10" s="199">
        <v>300689</v>
      </c>
      <c r="M10" s="144">
        <v>347354</v>
      </c>
      <c r="N10" s="199">
        <v>351568</v>
      </c>
      <c r="O10" s="144">
        <v>363323</v>
      </c>
      <c r="P10" s="199">
        <v>372952</v>
      </c>
      <c r="Q10" s="144">
        <v>411670</v>
      </c>
      <c r="R10" s="574">
        <v>466343</v>
      </c>
      <c r="S10" s="575">
        <v>539788</v>
      </c>
      <c r="T10" s="574">
        <v>609226</v>
      </c>
      <c r="U10" s="575">
        <v>627081</v>
      </c>
      <c r="V10" s="574">
        <v>674581</v>
      </c>
      <c r="W10" s="575">
        <v>672560</v>
      </c>
      <c r="X10" s="574">
        <v>663062</v>
      </c>
      <c r="Y10" s="575">
        <v>764522</v>
      </c>
      <c r="Z10" s="574">
        <v>870417</v>
      </c>
      <c r="AA10" s="575">
        <v>913562</v>
      </c>
    </row>
    <row r="11" spans="1:27" ht="11.25" customHeight="1">
      <c r="A11" s="142" t="s">
        <v>12</v>
      </c>
      <c r="B11" s="199">
        <v>311454</v>
      </c>
      <c r="C11" s="144">
        <v>329509</v>
      </c>
      <c r="D11" s="199">
        <v>351347</v>
      </c>
      <c r="E11" s="144">
        <v>361028</v>
      </c>
      <c r="F11" s="199">
        <v>380615</v>
      </c>
      <c r="G11" s="144">
        <v>366567</v>
      </c>
      <c r="H11" s="199">
        <v>397967</v>
      </c>
      <c r="I11" s="144">
        <v>402005</v>
      </c>
      <c r="J11" s="199">
        <v>441552</v>
      </c>
      <c r="K11" s="144">
        <v>422991</v>
      </c>
      <c r="L11" s="199">
        <v>469864</v>
      </c>
      <c r="M11" s="144">
        <v>488607</v>
      </c>
      <c r="N11" s="199">
        <v>485040</v>
      </c>
      <c r="O11" s="144">
        <v>523440</v>
      </c>
      <c r="P11" s="199">
        <v>577780</v>
      </c>
      <c r="Q11" s="144">
        <v>610678</v>
      </c>
      <c r="R11" s="144">
        <v>656438</v>
      </c>
      <c r="S11" s="143">
        <v>679556</v>
      </c>
      <c r="T11" s="144">
        <v>704027</v>
      </c>
      <c r="U11" s="143">
        <v>725055</v>
      </c>
      <c r="V11" s="144">
        <v>771626</v>
      </c>
      <c r="W11" s="143">
        <v>768326</v>
      </c>
      <c r="X11" s="144">
        <v>813051</v>
      </c>
      <c r="Y11" s="143">
        <v>889038</v>
      </c>
      <c r="Z11" s="144">
        <v>932916</v>
      </c>
      <c r="AA11" s="143">
        <v>947122</v>
      </c>
    </row>
    <row r="12" spans="1:27" ht="11.25" customHeight="1">
      <c r="A12" s="142" t="s">
        <v>13</v>
      </c>
      <c r="B12" s="199">
        <v>380352</v>
      </c>
      <c r="C12" s="144">
        <v>402212</v>
      </c>
      <c r="D12" s="199">
        <v>416411</v>
      </c>
      <c r="E12" s="144">
        <v>435980</v>
      </c>
      <c r="F12" s="199">
        <v>443638</v>
      </c>
      <c r="G12" s="144">
        <v>460552</v>
      </c>
      <c r="H12" s="199">
        <v>469247</v>
      </c>
      <c r="I12" s="144">
        <v>493542</v>
      </c>
      <c r="J12" s="199">
        <v>522617</v>
      </c>
      <c r="K12" s="144">
        <v>537732</v>
      </c>
      <c r="L12" s="199">
        <v>544524</v>
      </c>
      <c r="M12" s="144">
        <v>556623</v>
      </c>
      <c r="N12" s="199">
        <v>553673</v>
      </c>
      <c r="O12" s="144">
        <v>588010</v>
      </c>
      <c r="P12" s="199">
        <v>616187</v>
      </c>
      <c r="Q12" s="144">
        <v>637777</v>
      </c>
      <c r="R12" s="144">
        <v>633863</v>
      </c>
      <c r="S12" s="143">
        <v>685061</v>
      </c>
      <c r="T12" s="144">
        <v>707334</v>
      </c>
      <c r="U12" s="143">
        <v>728646</v>
      </c>
      <c r="V12" s="144">
        <v>752891</v>
      </c>
      <c r="W12" s="143">
        <v>765980</v>
      </c>
      <c r="X12" s="144">
        <v>773728</v>
      </c>
      <c r="Y12" s="143">
        <v>800561</v>
      </c>
      <c r="Z12" s="144">
        <v>807598</v>
      </c>
      <c r="AA12" s="143">
        <v>810140</v>
      </c>
    </row>
    <row r="13" spans="1:27" ht="11.25" customHeight="1">
      <c r="A13" s="142" t="s">
        <v>14</v>
      </c>
      <c r="B13" s="199">
        <v>443831</v>
      </c>
      <c r="C13" s="144">
        <v>452662</v>
      </c>
      <c r="D13" s="199">
        <v>438951</v>
      </c>
      <c r="E13" s="144">
        <v>459708</v>
      </c>
      <c r="F13" s="199">
        <v>475637</v>
      </c>
      <c r="G13" s="144">
        <v>480662</v>
      </c>
      <c r="H13" s="199">
        <v>494803</v>
      </c>
      <c r="I13" s="144">
        <v>518959</v>
      </c>
      <c r="J13" s="199">
        <v>534223</v>
      </c>
      <c r="K13" s="144">
        <v>534686</v>
      </c>
      <c r="L13" s="199">
        <v>531558</v>
      </c>
      <c r="M13" s="144">
        <v>517051</v>
      </c>
      <c r="N13" s="199">
        <v>577029</v>
      </c>
      <c r="O13" s="144">
        <v>575361</v>
      </c>
      <c r="P13" s="199">
        <v>567915</v>
      </c>
      <c r="Q13" s="144">
        <v>571450</v>
      </c>
      <c r="R13" s="144">
        <v>617893</v>
      </c>
      <c r="S13" s="143">
        <v>613844</v>
      </c>
      <c r="T13" s="144">
        <v>611440</v>
      </c>
      <c r="U13" s="143">
        <v>656886</v>
      </c>
      <c r="V13" s="144">
        <v>666650</v>
      </c>
      <c r="W13" s="143">
        <v>656205</v>
      </c>
      <c r="X13" s="144">
        <v>647812</v>
      </c>
      <c r="Y13" s="143">
        <v>646975</v>
      </c>
      <c r="Z13" s="144">
        <v>629768</v>
      </c>
      <c r="AA13" s="143">
        <v>659373</v>
      </c>
    </row>
    <row r="14" spans="1:27" ht="11.25" customHeight="1">
      <c r="A14" s="142" t="s">
        <v>15</v>
      </c>
      <c r="B14" s="199">
        <v>386530</v>
      </c>
      <c r="C14" s="144">
        <v>379539</v>
      </c>
      <c r="D14" s="199">
        <v>386131</v>
      </c>
      <c r="E14" s="144">
        <v>388940</v>
      </c>
      <c r="F14" s="199">
        <v>394298</v>
      </c>
      <c r="G14" s="144">
        <v>398875</v>
      </c>
      <c r="H14" s="199">
        <v>399283</v>
      </c>
      <c r="I14" s="144">
        <v>392314</v>
      </c>
      <c r="J14" s="199">
        <v>390239</v>
      </c>
      <c r="K14" s="144">
        <v>405995</v>
      </c>
      <c r="L14" s="199">
        <v>427402</v>
      </c>
      <c r="M14" s="144">
        <v>431123</v>
      </c>
      <c r="N14" s="199">
        <v>392888</v>
      </c>
      <c r="O14" s="144">
        <v>407363</v>
      </c>
      <c r="P14" s="199">
        <v>413672</v>
      </c>
      <c r="Q14" s="144">
        <v>409523</v>
      </c>
      <c r="R14" s="144">
        <v>405315</v>
      </c>
      <c r="S14" s="143">
        <v>392619</v>
      </c>
      <c r="T14" s="144">
        <v>397300</v>
      </c>
      <c r="U14" s="143">
        <v>382249</v>
      </c>
      <c r="V14" s="144">
        <v>380977</v>
      </c>
      <c r="W14" s="143">
        <v>388291</v>
      </c>
      <c r="X14" s="144">
        <v>378972</v>
      </c>
      <c r="Y14" s="143">
        <v>370907</v>
      </c>
      <c r="Z14" s="144">
        <v>385139</v>
      </c>
      <c r="AA14" s="143">
        <v>363504</v>
      </c>
    </row>
    <row r="15" spans="1:27" ht="11.25" customHeight="1">
      <c r="A15" s="142" t="s">
        <v>16</v>
      </c>
      <c r="B15" s="199">
        <v>204293</v>
      </c>
      <c r="C15" s="144">
        <v>193020</v>
      </c>
      <c r="D15" s="199">
        <v>195363</v>
      </c>
      <c r="E15" s="144">
        <v>203480</v>
      </c>
      <c r="F15" s="199">
        <v>199347</v>
      </c>
      <c r="G15" s="144">
        <v>195666</v>
      </c>
      <c r="H15" s="199">
        <v>201559</v>
      </c>
      <c r="I15" s="144">
        <v>202838</v>
      </c>
      <c r="J15" s="199">
        <v>194893</v>
      </c>
      <c r="K15" s="144">
        <v>187197</v>
      </c>
      <c r="L15" s="199">
        <v>187299</v>
      </c>
      <c r="M15" s="144">
        <v>188021</v>
      </c>
      <c r="N15" s="199">
        <v>185136</v>
      </c>
      <c r="O15" s="144">
        <v>177497</v>
      </c>
      <c r="P15" s="199">
        <v>180332</v>
      </c>
      <c r="Q15" s="144">
        <v>179653</v>
      </c>
      <c r="R15" s="144">
        <v>174909</v>
      </c>
      <c r="S15" s="143">
        <v>159346</v>
      </c>
      <c r="T15" s="144">
        <v>156528</v>
      </c>
      <c r="U15" s="143">
        <v>159090</v>
      </c>
      <c r="V15" s="144">
        <v>138763</v>
      </c>
      <c r="W15" s="143">
        <v>140071</v>
      </c>
      <c r="X15" s="144">
        <v>151058</v>
      </c>
      <c r="Y15" s="143">
        <v>133639</v>
      </c>
      <c r="Z15" s="144">
        <v>122228</v>
      </c>
      <c r="AA15" s="143">
        <v>123486</v>
      </c>
    </row>
    <row r="16" spans="1:27" ht="11.25" customHeight="1">
      <c r="A16" s="142" t="s">
        <v>17</v>
      </c>
      <c r="B16" s="199">
        <v>101578</v>
      </c>
      <c r="C16" s="144">
        <v>103501</v>
      </c>
      <c r="D16" s="199">
        <v>107343</v>
      </c>
      <c r="E16" s="144">
        <v>101020</v>
      </c>
      <c r="F16" s="199">
        <v>100736</v>
      </c>
      <c r="G16" s="144">
        <v>104478</v>
      </c>
      <c r="H16" s="199">
        <v>91503</v>
      </c>
      <c r="I16" s="144">
        <v>90424</v>
      </c>
      <c r="J16" s="199">
        <v>88222</v>
      </c>
      <c r="K16" s="144">
        <v>82967</v>
      </c>
      <c r="L16" s="199">
        <v>89559</v>
      </c>
      <c r="M16" s="144">
        <v>81043</v>
      </c>
      <c r="N16" s="199">
        <v>89251</v>
      </c>
      <c r="O16" s="144">
        <v>79516</v>
      </c>
      <c r="P16" s="199">
        <v>75749</v>
      </c>
      <c r="Q16" s="144">
        <v>77720</v>
      </c>
      <c r="R16" s="144">
        <v>68775</v>
      </c>
      <c r="S16" s="143">
        <v>70794</v>
      </c>
      <c r="T16" s="144">
        <v>60042</v>
      </c>
      <c r="U16" s="143">
        <v>47241</v>
      </c>
      <c r="V16" s="144">
        <v>41820</v>
      </c>
      <c r="W16" s="143">
        <v>54336</v>
      </c>
      <c r="X16" s="144">
        <v>53240</v>
      </c>
      <c r="Y16" s="143">
        <v>43987</v>
      </c>
      <c r="Z16" s="144">
        <v>37871</v>
      </c>
      <c r="AA16" s="143">
        <v>41356</v>
      </c>
    </row>
    <row r="17" spans="1:27" ht="11.25" customHeight="1">
      <c r="A17" s="142" t="s">
        <v>18</v>
      </c>
      <c r="B17" s="199">
        <v>48929</v>
      </c>
      <c r="C17" s="144">
        <v>48271</v>
      </c>
      <c r="D17" s="199">
        <v>52665</v>
      </c>
      <c r="E17" s="144">
        <v>45290</v>
      </c>
      <c r="F17" s="199">
        <v>47622</v>
      </c>
      <c r="G17" s="144">
        <v>48731</v>
      </c>
      <c r="H17" s="199">
        <v>43160</v>
      </c>
      <c r="I17" s="144">
        <v>43406</v>
      </c>
      <c r="J17" s="199">
        <v>43775</v>
      </c>
      <c r="K17" s="144">
        <v>44928</v>
      </c>
      <c r="L17" s="199">
        <v>37736</v>
      </c>
      <c r="M17" s="144">
        <v>45581</v>
      </c>
      <c r="N17" s="199">
        <v>43199</v>
      </c>
      <c r="O17" s="144">
        <v>43588</v>
      </c>
      <c r="P17" s="199">
        <v>42681</v>
      </c>
      <c r="Q17" s="144">
        <v>32270</v>
      </c>
      <c r="R17" s="144">
        <v>23128</v>
      </c>
      <c r="S17" s="143">
        <v>24119</v>
      </c>
      <c r="T17" s="144">
        <v>25816</v>
      </c>
      <c r="U17" s="143">
        <v>20756</v>
      </c>
      <c r="V17" s="144">
        <v>20210</v>
      </c>
      <c r="W17" s="143">
        <v>17884</v>
      </c>
      <c r="X17" s="144">
        <v>16963</v>
      </c>
      <c r="Y17" s="143">
        <v>16253</v>
      </c>
      <c r="Z17" s="144">
        <v>15665</v>
      </c>
      <c r="AA17" s="143">
        <v>10205</v>
      </c>
    </row>
    <row r="18" spans="1:27" ht="11.25" customHeight="1">
      <c r="A18" s="142" t="s">
        <v>19</v>
      </c>
      <c r="B18" s="199">
        <v>21319</v>
      </c>
      <c r="C18" s="144">
        <v>20645</v>
      </c>
      <c r="D18" s="199">
        <v>20381</v>
      </c>
      <c r="E18" s="144">
        <v>17635</v>
      </c>
      <c r="F18" s="199">
        <v>18116</v>
      </c>
      <c r="G18" s="144">
        <v>18254</v>
      </c>
      <c r="H18" s="199">
        <v>19116</v>
      </c>
      <c r="I18" s="144">
        <v>18869</v>
      </c>
      <c r="J18" s="199">
        <v>13802</v>
      </c>
      <c r="K18" s="144">
        <v>19810</v>
      </c>
      <c r="L18" s="199">
        <v>12798</v>
      </c>
      <c r="M18" s="144">
        <v>17124</v>
      </c>
      <c r="N18" s="199">
        <v>15805</v>
      </c>
      <c r="O18" s="144">
        <v>16224</v>
      </c>
      <c r="P18" s="199">
        <v>12940</v>
      </c>
      <c r="Q18" s="144">
        <v>11193</v>
      </c>
      <c r="R18" s="144">
        <v>9961</v>
      </c>
      <c r="S18" s="143">
        <v>9487</v>
      </c>
      <c r="T18" s="144">
        <v>7055</v>
      </c>
      <c r="U18" s="143">
        <v>4661</v>
      </c>
      <c r="V18" s="144">
        <v>8075</v>
      </c>
      <c r="W18" s="143">
        <v>5808</v>
      </c>
      <c r="X18" s="144">
        <v>6110</v>
      </c>
      <c r="Y18" s="143">
        <v>4428</v>
      </c>
      <c r="Z18" s="144">
        <v>4890</v>
      </c>
      <c r="AA18" s="143">
        <v>4659</v>
      </c>
    </row>
    <row r="19" spans="1:27" ht="11.25" customHeight="1">
      <c r="A19" s="142" t="s">
        <v>20</v>
      </c>
      <c r="B19" s="199">
        <v>18781</v>
      </c>
      <c r="C19" s="144">
        <v>22682</v>
      </c>
      <c r="D19" s="199">
        <v>21281</v>
      </c>
      <c r="E19" s="144">
        <v>20516</v>
      </c>
      <c r="F19" s="199">
        <v>16836</v>
      </c>
      <c r="G19" s="144">
        <v>18462</v>
      </c>
      <c r="H19" s="199">
        <v>21287</v>
      </c>
      <c r="I19" s="144">
        <v>17008</v>
      </c>
      <c r="J19" s="199">
        <v>15012</v>
      </c>
      <c r="K19" s="144">
        <v>18835</v>
      </c>
      <c r="L19" s="199">
        <v>15966</v>
      </c>
      <c r="M19" s="144">
        <v>13540</v>
      </c>
      <c r="N19" s="199">
        <v>18999</v>
      </c>
      <c r="O19" s="144">
        <v>14595</v>
      </c>
      <c r="P19" s="199">
        <v>8633</v>
      </c>
      <c r="Q19" s="144">
        <v>11064</v>
      </c>
      <c r="R19" s="144">
        <v>8464</v>
      </c>
      <c r="S19" s="143">
        <v>6361</v>
      </c>
      <c r="T19" s="144">
        <v>5564</v>
      </c>
      <c r="U19" s="143">
        <v>5762</v>
      </c>
      <c r="V19" s="144">
        <v>3802</v>
      </c>
      <c r="W19" s="143">
        <v>4347</v>
      </c>
      <c r="X19" s="144">
        <v>5203</v>
      </c>
      <c r="Y19" s="143">
        <v>4143</v>
      </c>
      <c r="Z19" s="144">
        <v>2280</v>
      </c>
      <c r="AA19" s="143">
        <v>2697</v>
      </c>
    </row>
    <row r="20" spans="1:27" ht="11.25" customHeight="1">
      <c r="A20" s="130" t="s">
        <v>167</v>
      </c>
      <c r="B20" s="195" t="s">
        <v>266</v>
      </c>
      <c r="C20" s="195" t="s">
        <v>266</v>
      </c>
      <c r="D20" s="116"/>
      <c r="E20" s="116"/>
      <c r="F20" s="116"/>
      <c r="G20" s="116"/>
      <c r="H20" s="116"/>
      <c r="I20" s="195"/>
      <c r="J20" s="116"/>
      <c r="K20" s="116"/>
      <c r="L20" s="116"/>
      <c r="M20" s="116"/>
      <c r="N20" s="116"/>
      <c r="O20" s="116"/>
      <c r="P20" s="116"/>
      <c r="Q20" s="116"/>
      <c r="R20" s="116"/>
      <c r="S20" s="116"/>
      <c r="T20" s="116"/>
      <c r="U20" s="116"/>
      <c r="V20" s="116"/>
      <c r="W20" s="116"/>
      <c r="X20" s="116"/>
      <c r="Y20" s="116"/>
      <c r="Z20" s="116"/>
      <c r="AA20" s="116"/>
    </row>
    <row r="21" spans="1:27" ht="11.25" customHeight="1">
      <c r="A21" s="147" t="s">
        <v>30</v>
      </c>
      <c r="B21" s="200">
        <v>1310262</v>
      </c>
      <c r="C21" s="149">
        <v>1379518</v>
      </c>
      <c r="D21" s="200">
        <v>1414950</v>
      </c>
      <c r="E21" s="149">
        <v>1481090</v>
      </c>
      <c r="F21" s="200">
        <v>1552323</v>
      </c>
      <c r="G21" s="149">
        <v>1596856</v>
      </c>
      <c r="H21" s="200">
        <v>1677633</v>
      </c>
      <c r="I21" s="149">
        <v>1729306</v>
      </c>
      <c r="J21" s="200">
        <v>1836149</v>
      </c>
      <c r="K21" s="149">
        <v>1863513</v>
      </c>
      <c r="L21" s="200">
        <v>1943152</v>
      </c>
      <c r="M21" s="149">
        <v>2024115</v>
      </c>
      <c r="N21" s="200">
        <v>2061007</v>
      </c>
      <c r="O21" s="149">
        <v>2150563</v>
      </c>
      <c r="P21" s="200">
        <v>2224108</v>
      </c>
      <c r="Q21" s="149">
        <v>2322161</v>
      </c>
      <c r="R21" s="149">
        <v>2420677</v>
      </c>
      <c r="S21" s="148">
        <v>2534820</v>
      </c>
      <c r="T21" s="149">
        <v>2631007</v>
      </c>
      <c r="U21" s="148">
        <v>2726508</v>
      </c>
      <c r="V21" s="149">
        <v>2829621</v>
      </c>
      <c r="W21" s="148">
        <v>2868241</v>
      </c>
      <c r="X21" s="149">
        <v>2909521</v>
      </c>
      <c r="Y21" s="148">
        <v>3070830</v>
      </c>
      <c r="Z21" s="149">
        <v>3203186</v>
      </c>
      <c r="AA21" s="148">
        <v>3282705</v>
      </c>
    </row>
    <row r="22" spans="1:27" ht="11.25" customHeight="1">
      <c r="A22" s="142" t="s">
        <v>11</v>
      </c>
      <c r="B22" s="199">
        <v>114478</v>
      </c>
      <c r="C22" s="144">
        <v>140207</v>
      </c>
      <c r="D22" s="199">
        <v>134025</v>
      </c>
      <c r="E22" s="144">
        <v>153602</v>
      </c>
      <c r="F22" s="199">
        <v>159461</v>
      </c>
      <c r="G22" s="144">
        <v>172131</v>
      </c>
      <c r="H22" s="199">
        <v>191361</v>
      </c>
      <c r="I22" s="144">
        <v>198805</v>
      </c>
      <c r="J22" s="199">
        <v>219368</v>
      </c>
      <c r="K22" s="144">
        <v>216313</v>
      </c>
      <c r="L22" s="199">
        <v>215157</v>
      </c>
      <c r="M22" s="144">
        <v>254433</v>
      </c>
      <c r="N22" s="199">
        <v>255199</v>
      </c>
      <c r="O22" s="144">
        <v>271194</v>
      </c>
      <c r="P22" s="199">
        <v>267877</v>
      </c>
      <c r="Q22" s="144">
        <v>306865</v>
      </c>
      <c r="R22" s="144">
        <v>350864</v>
      </c>
      <c r="S22" s="143">
        <v>412460</v>
      </c>
      <c r="T22" s="144">
        <v>464131</v>
      </c>
      <c r="U22" s="143">
        <v>489537</v>
      </c>
      <c r="V22" s="144">
        <v>528485</v>
      </c>
      <c r="W22" s="143">
        <v>539167</v>
      </c>
      <c r="X22" s="144">
        <v>530213</v>
      </c>
      <c r="Y22" s="143">
        <v>624542</v>
      </c>
      <c r="Z22" s="144">
        <v>719182</v>
      </c>
      <c r="AA22" s="143">
        <v>765418</v>
      </c>
    </row>
    <row r="23" spans="1:27" ht="11.25" customHeight="1">
      <c r="A23" s="142" t="s">
        <v>12</v>
      </c>
      <c r="B23" s="199">
        <v>194041</v>
      </c>
      <c r="C23" s="144">
        <v>211967</v>
      </c>
      <c r="D23" s="199">
        <v>224951</v>
      </c>
      <c r="E23" s="144">
        <v>237877</v>
      </c>
      <c r="F23" s="199">
        <v>265871</v>
      </c>
      <c r="G23" s="144">
        <v>250779</v>
      </c>
      <c r="H23" s="199">
        <v>285576</v>
      </c>
      <c r="I23" s="144">
        <v>284929</v>
      </c>
      <c r="J23" s="199">
        <v>322970</v>
      </c>
      <c r="K23" s="144">
        <v>306479</v>
      </c>
      <c r="L23" s="199">
        <v>350844</v>
      </c>
      <c r="M23" s="144">
        <v>377765</v>
      </c>
      <c r="N23" s="199">
        <v>372024</v>
      </c>
      <c r="O23" s="144">
        <v>406146</v>
      </c>
      <c r="P23" s="199">
        <v>447245</v>
      </c>
      <c r="Q23" s="144">
        <v>482582</v>
      </c>
      <c r="R23" s="144">
        <v>517230</v>
      </c>
      <c r="S23" s="143">
        <v>531793</v>
      </c>
      <c r="T23" s="144">
        <v>549939</v>
      </c>
      <c r="U23" s="143">
        <v>587289</v>
      </c>
      <c r="V23" s="144">
        <v>639593</v>
      </c>
      <c r="W23" s="143">
        <v>638148</v>
      </c>
      <c r="X23" s="144">
        <v>670096</v>
      </c>
      <c r="Y23" s="143">
        <v>745343</v>
      </c>
      <c r="Z23" s="144">
        <v>784718</v>
      </c>
      <c r="AA23" s="143">
        <v>805879</v>
      </c>
    </row>
    <row r="24" spans="1:27" ht="11.25" customHeight="1">
      <c r="A24" s="142" t="s">
        <v>13</v>
      </c>
      <c r="B24" s="199">
        <v>247092</v>
      </c>
      <c r="C24" s="144">
        <v>264890</v>
      </c>
      <c r="D24" s="199">
        <v>281216</v>
      </c>
      <c r="E24" s="144">
        <v>289769</v>
      </c>
      <c r="F24" s="199">
        <v>301746</v>
      </c>
      <c r="G24" s="144">
        <v>322378</v>
      </c>
      <c r="H24" s="199">
        <v>332339</v>
      </c>
      <c r="I24" s="144">
        <v>352820</v>
      </c>
      <c r="J24" s="199">
        <v>382661</v>
      </c>
      <c r="K24" s="144">
        <v>408379</v>
      </c>
      <c r="L24" s="199">
        <v>423330</v>
      </c>
      <c r="M24" s="144">
        <v>426941</v>
      </c>
      <c r="N24" s="199">
        <v>428660</v>
      </c>
      <c r="O24" s="144">
        <v>461722</v>
      </c>
      <c r="P24" s="199">
        <v>490076</v>
      </c>
      <c r="Q24" s="144">
        <v>511768</v>
      </c>
      <c r="R24" s="144">
        <v>507537</v>
      </c>
      <c r="S24" s="143">
        <v>556857</v>
      </c>
      <c r="T24" s="144">
        <v>576528</v>
      </c>
      <c r="U24" s="143">
        <v>601583</v>
      </c>
      <c r="V24" s="144">
        <v>626701</v>
      </c>
      <c r="W24" s="143">
        <v>641360</v>
      </c>
      <c r="X24" s="144">
        <v>653084</v>
      </c>
      <c r="Y24" s="143">
        <v>673528</v>
      </c>
      <c r="Z24" s="144">
        <v>689066</v>
      </c>
      <c r="AA24" s="143">
        <v>689332</v>
      </c>
    </row>
    <row r="25" spans="1:27" ht="11.25" customHeight="1">
      <c r="A25" s="142" t="s">
        <v>14</v>
      </c>
      <c r="B25" s="199">
        <v>280553</v>
      </c>
      <c r="C25" s="144">
        <v>290897</v>
      </c>
      <c r="D25" s="199">
        <v>293885</v>
      </c>
      <c r="E25" s="144">
        <v>306916</v>
      </c>
      <c r="F25" s="199">
        <v>322094</v>
      </c>
      <c r="G25" s="144">
        <v>334917</v>
      </c>
      <c r="H25" s="199">
        <v>348661</v>
      </c>
      <c r="I25" s="144">
        <v>362100</v>
      </c>
      <c r="J25" s="199">
        <v>397124</v>
      </c>
      <c r="K25" s="144">
        <v>394382</v>
      </c>
      <c r="L25" s="199">
        <v>394925</v>
      </c>
      <c r="M25" s="144">
        <v>391814</v>
      </c>
      <c r="N25" s="199">
        <v>450685</v>
      </c>
      <c r="O25" s="144">
        <v>453187</v>
      </c>
      <c r="P25" s="199">
        <v>450996</v>
      </c>
      <c r="Q25" s="144">
        <v>462853</v>
      </c>
      <c r="R25" s="144">
        <v>498517</v>
      </c>
      <c r="S25" s="143">
        <v>503696</v>
      </c>
      <c r="T25" s="144">
        <v>511265</v>
      </c>
      <c r="U25" s="143">
        <v>545698</v>
      </c>
      <c r="V25" s="144">
        <v>546013</v>
      </c>
      <c r="W25" s="143">
        <v>544320</v>
      </c>
      <c r="X25" s="144">
        <v>548278</v>
      </c>
      <c r="Y25" s="143">
        <v>547622</v>
      </c>
      <c r="Z25" s="144">
        <v>534191</v>
      </c>
      <c r="AA25" s="143">
        <v>567537</v>
      </c>
    </row>
    <row r="26" spans="1:27" ht="11.25" customHeight="1">
      <c r="A26" s="142" t="s">
        <v>15</v>
      </c>
      <c r="B26" s="199">
        <v>236103</v>
      </c>
      <c r="C26" s="144">
        <v>243097</v>
      </c>
      <c r="D26" s="199">
        <v>239674</v>
      </c>
      <c r="E26" s="144">
        <v>253200</v>
      </c>
      <c r="F26" s="199">
        <v>268230</v>
      </c>
      <c r="G26" s="144">
        <v>269475</v>
      </c>
      <c r="H26" s="199">
        <v>274770</v>
      </c>
      <c r="I26" s="144">
        <v>279051</v>
      </c>
      <c r="J26" s="199">
        <v>274120</v>
      </c>
      <c r="K26" s="144">
        <v>293376</v>
      </c>
      <c r="L26" s="199">
        <v>319164</v>
      </c>
      <c r="M26" s="144">
        <v>326104</v>
      </c>
      <c r="N26" s="199">
        <v>295260</v>
      </c>
      <c r="O26" s="144">
        <v>317104</v>
      </c>
      <c r="P26" s="199">
        <v>328312</v>
      </c>
      <c r="Q26" s="144">
        <v>322955</v>
      </c>
      <c r="R26" s="144">
        <v>318811</v>
      </c>
      <c r="S26" s="143">
        <v>318609</v>
      </c>
      <c r="T26" s="144">
        <v>327747</v>
      </c>
      <c r="U26" s="143">
        <v>309057</v>
      </c>
      <c r="V26" s="144">
        <v>313018</v>
      </c>
      <c r="W26" s="143">
        <v>323944</v>
      </c>
      <c r="X26" s="144">
        <v>319511</v>
      </c>
      <c r="Y26" s="143">
        <v>314317</v>
      </c>
      <c r="Z26" s="144">
        <v>324275</v>
      </c>
      <c r="AA26" s="143">
        <v>303336</v>
      </c>
    </row>
    <row r="27" spans="1:27" ht="11.25" customHeight="1">
      <c r="A27" s="142" t="s">
        <v>16</v>
      </c>
      <c r="B27" s="199">
        <v>131916</v>
      </c>
      <c r="C27" s="144">
        <v>121409</v>
      </c>
      <c r="D27" s="199">
        <v>123466</v>
      </c>
      <c r="E27" s="144">
        <v>129666</v>
      </c>
      <c r="F27" s="199">
        <v>125271</v>
      </c>
      <c r="G27" s="144">
        <v>128129</v>
      </c>
      <c r="H27" s="199">
        <v>135562</v>
      </c>
      <c r="I27" s="144">
        <v>137450</v>
      </c>
      <c r="J27" s="199">
        <v>137533</v>
      </c>
      <c r="K27" s="144">
        <v>131862</v>
      </c>
      <c r="L27" s="199">
        <v>133543</v>
      </c>
      <c r="M27" s="144">
        <v>139284</v>
      </c>
      <c r="N27" s="199">
        <v>135640</v>
      </c>
      <c r="O27" s="144">
        <v>130246</v>
      </c>
      <c r="P27" s="199">
        <v>138279</v>
      </c>
      <c r="Q27" s="144">
        <v>136829</v>
      </c>
      <c r="R27" s="144">
        <v>139096</v>
      </c>
      <c r="S27" s="143">
        <v>124562</v>
      </c>
      <c r="T27" s="144">
        <v>126700</v>
      </c>
      <c r="U27" s="143">
        <v>133283</v>
      </c>
      <c r="V27" s="144">
        <v>115419</v>
      </c>
      <c r="W27" s="143">
        <v>115342</v>
      </c>
      <c r="X27" s="144">
        <v>124967</v>
      </c>
      <c r="Y27" s="143">
        <v>109656</v>
      </c>
      <c r="Z27" s="144">
        <v>103134</v>
      </c>
      <c r="AA27" s="143">
        <v>102919</v>
      </c>
    </row>
    <row r="28" spans="1:27" ht="11.25" customHeight="1">
      <c r="A28" s="142" t="s">
        <v>17</v>
      </c>
      <c r="B28" s="199">
        <v>56566</v>
      </c>
      <c r="C28" s="144">
        <v>54772</v>
      </c>
      <c r="D28" s="199">
        <v>63488</v>
      </c>
      <c r="E28" s="144">
        <v>61308</v>
      </c>
      <c r="F28" s="199">
        <v>61817</v>
      </c>
      <c r="G28" s="144">
        <v>68599</v>
      </c>
      <c r="H28" s="199">
        <v>56634</v>
      </c>
      <c r="I28" s="144">
        <v>62530</v>
      </c>
      <c r="J28" s="199">
        <v>56509</v>
      </c>
      <c r="K28" s="144">
        <v>54609</v>
      </c>
      <c r="L28" s="199">
        <v>63951</v>
      </c>
      <c r="M28" s="144">
        <v>54900</v>
      </c>
      <c r="N28" s="199">
        <v>66708</v>
      </c>
      <c r="O28" s="144">
        <v>56060</v>
      </c>
      <c r="P28" s="199">
        <v>53551</v>
      </c>
      <c r="Q28" s="144">
        <v>58359</v>
      </c>
      <c r="R28" s="144">
        <v>54909</v>
      </c>
      <c r="S28" s="143">
        <v>55285</v>
      </c>
      <c r="T28" s="144">
        <v>44362</v>
      </c>
      <c r="U28" s="143">
        <v>35735</v>
      </c>
      <c r="V28" s="144">
        <v>33379</v>
      </c>
      <c r="W28" s="143">
        <v>43748</v>
      </c>
      <c r="X28" s="144">
        <v>41395</v>
      </c>
      <c r="Y28" s="143">
        <v>36517</v>
      </c>
      <c r="Z28" s="144">
        <v>30585</v>
      </c>
      <c r="AA28" s="143">
        <v>34185</v>
      </c>
    </row>
    <row r="29" spans="1:27" ht="11.25" customHeight="1">
      <c r="A29" s="142" t="s">
        <v>18</v>
      </c>
      <c r="B29" s="199">
        <v>26035</v>
      </c>
      <c r="C29" s="144">
        <v>26842</v>
      </c>
      <c r="D29" s="199">
        <v>29694</v>
      </c>
      <c r="E29" s="144">
        <v>25255</v>
      </c>
      <c r="F29" s="199">
        <v>28875</v>
      </c>
      <c r="G29" s="144">
        <v>29594</v>
      </c>
      <c r="H29" s="199">
        <v>27995</v>
      </c>
      <c r="I29" s="144">
        <v>30521</v>
      </c>
      <c r="J29" s="199">
        <v>28353</v>
      </c>
      <c r="K29" s="144">
        <v>30577</v>
      </c>
      <c r="L29" s="199">
        <v>24373</v>
      </c>
      <c r="M29" s="144">
        <v>31830</v>
      </c>
      <c r="N29" s="199">
        <v>31006</v>
      </c>
      <c r="O29" s="144">
        <v>32057</v>
      </c>
      <c r="P29" s="199">
        <v>33456</v>
      </c>
      <c r="Q29" s="144">
        <v>23623</v>
      </c>
      <c r="R29" s="144">
        <v>19178</v>
      </c>
      <c r="S29" s="143">
        <v>18747</v>
      </c>
      <c r="T29" s="144">
        <v>19824</v>
      </c>
      <c r="U29" s="143">
        <v>16236</v>
      </c>
      <c r="V29" s="144">
        <v>16794</v>
      </c>
      <c r="W29" s="143">
        <v>13829</v>
      </c>
      <c r="X29" s="144">
        <v>12292</v>
      </c>
      <c r="Y29" s="143">
        <v>11898</v>
      </c>
      <c r="Z29" s="144">
        <v>12825</v>
      </c>
      <c r="AA29" s="143">
        <v>8488</v>
      </c>
    </row>
    <row r="30" spans="1:27" ht="11.25" customHeight="1">
      <c r="A30" s="142" t="s">
        <v>19</v>
      </c>
      <c r="B30" s="199">
        <v>11608</v>
      </c>
      <c r="C30" s="144">
        <v>11551</v>
      </c>
      <c r="D30" s="199">
        <v>12798</v>
      </c>
      <c r="E30" s="144">
        <v>10201</v>
      </c>
      <c r="F30" s="199">
        <v>10887</v>
      </c>
      <c r="G30" s="144">
        <v>9664</v>
      </c>
      <c r="H30" s="199">
        <v>12381</v>
      </c>
      <c r="I30" s="144">
        <v>10013</v>
      </c>
      <c r="J30" s="199">
        <v>7840</v>
      </c>
      <c r="K30" s="144">
        <v>14888</v>
      </c>
      <c r="L30" s="199">
        <v>7186</v>
      </c>
      <c r="M30" s="144">
        <v>11642</v>
      </c>
      <c r="N30" s="199">
        <v>11610</v>
      </c>
      <c r="O30" s="144">
        <v>10867</v>
      </c>
      <c r="P30" s="199">
        <v>9135</v>
      </c>
      <c r="Q30" s="144">
        <v>7928</v>
      </c>
      <c r="R30" s="144">
        <v>7727</v>
      </c>
      <c r="S30" s="143">
        <v>7590</v>
      </c>
      <c r="T30" s="144">
        <v>6084</v>
      </c>
      <c r="U30" s="143">
        <v>3598</v>
      </c>
      <c r="V30" s="144">
        <v>7120</v>
      </c>
      <c r="W30" s="143">
        <v>5115</v>
      </c>
      <c r="X30" s="144">
        <v>5368</v>
      </c>
      <c r="Y30" s="143">
        <v>3925</v>
      </c>
      <c r="Z30" s="144">
        <v>3387</v>
      </c>
      <c r="AA30" s="143">
        <v>3551</v>
      </c>
    </row>
    <row r="31" spans="1:27" ht="11.25" customHeight="1">
      <c r="A31" s="142" t="s">
        <v>20</v>
      </c>
      <c r="B31" s="199">
        <v>11870</v>
      </c>
      <c r="C31" s="144">
        <v>13886</v>
      </c>
      <c r="D31" s="199">
        <v>11753</v>
      </c>
      <c r="E31" s="144">
        <v>13296</v>
      </c>
      <c r="F31" s="199">
        <v>8071</v>
      </c>
      <c r="G31" s="144">
        <v>11190</v>
      </c>
      <c r="H31" s="199">
        <v>12354</v>
      </c>
      <c r="I31" s="144">
        <v>11087</v>
      </c>
      <c r="J31" s="199">
        <v>9671</v>
      </c>
      <c r="K31" s="144">
        <v>12648</v>
      </c>
      <c r="L31" s="199">
        <v>10679</v>
      </c>
      <c r="M31" s="144">
        <v>9402</v>
      </c>
      <c r="N31" s="199">
        <v>14215</v>
      </c>
      <c r="O31" s="144">
        <v>11980</v>
      </c>
      <c r="P31" s="199">
        <v>5181</v>
      </c>
      <c r="Q31" s="144">
        <v>8399</v>
      </c>
      <c r="R31" s="144">
        <v>6808</v>
      </c>
      <c r="S31" s="143">
        <v>5221</v>
      </c>
      <c r="T31" s="144">
        <v>4427</v>
      </c>
      <c r="U31" s="143">
        <v>4492</v>
      </c>
      <c r="V31" s="144">
        <v>3099</v>
      </c>
      <c r="W31" s="143">
        <v>3268</v>
      </c>
      <c r="X31" s="144">
        <v>4317</v>
      </c>
      <c r="Y31" s="143">
        <v>3482</v>
      </c>
      <c r="Z31" s="144">
        <v>1823</v>
      </c>
      <c r="AA31" s="143">
        <v>2060</v>
      </c>
    </row>
    <row r="32" spans="1:27" ht="11.25" customHeight="1">
      <c r="A32" s="147" t="s">
        <v>10</v>
      </c>
      <c r="B32" s="200">
        <v>805231</v>
      </c>
      <c r="C32" s="149">
        <v>809027</v>
      </c>
      <c r="D32" s="200">
        <v>803928</v>
      </c>
      <c r="E32" s="149">
        <v>805815</v>
      </c>
      <c r="F32" s="200">
        <v>780345</v>
      </c>
      <c r="G32" s="149">
        <v>766666</v>
      </c>
      <c r="H32" s="200">
        <v>747465</v>
      </c>
      <c r="I32" s="149">
        <v>750462</v>
      </c>
      <c r="J32" s="200">
        <v>724600</v>
      </c>
      <c r="K32" s="149">
        <v>697232</v>
      </c>
      <c r="L32" s="200">
        <v>674243</v>
      </c>
      <c r="M32" s="149">
        <v>661952</v>
      </c>
      <c r="N32" s="200">
        <v>651581</v>
      </c>
      <c r="O32" s="149">
        <v>638354</v>
      </c>
      <c r="P32" s="200">
        <v>644733</v>
      </c>
      <c r="Q32" s="149">
        <v>630837</v>
      </c>
      <c r="R32" s="149">
        <v>644412</v>
      </c>
      <c r="S32" s="148">
        <v>646155</v>
      </c>
      <c r="T32" s="149">
        <v>653325</v>
      </c>
      <c r="U32" s="148">
        <v>630919</v>
      </c>
      <c r="V32" s="149">
        <v>629774</v>
      </c>
      <c r="W32" s="148">
        <v>605567</v>
      </c>
      <c r="X32" s="149">
        <v>599678</v>
      </c>
      <c r="Y32" s="148">
        <v>603623</v>
      </c>
      <c r="Z32" s="149">
        <v>605586</v>
      </c>
      <c r="AA32" s="148">
        <v>593399</v>
      </c>
    </row>
    <row r="33" spans="1:27" ht="11.25" customHeight="1">
      <c r="A33" s="142" t="s">
        <v>11</v>
      </c>
      <c r="B33" s="199">
        <v>83946</v>
      </c>
      <c r="C33" s="144">
        <v>96295</v>
      </c>
      <c r="D33" s="199">
        <v>94977</v>
      </c>
      <c r="E33" s="144">
        <v>99702</v>
      </c>
      <c r="F33" s="199">
        <v>96359</v>
      </c>
      <c r="G33" s="144">
        <v>99139</v>
      </c>
      <c r="H33" s="199">
        <v>95811</v>
      </c>
      <c r="I33" s="144">
        <v>101595</v>
      </c>
      <c r="J33" s="199">
        <v>97046</v>
      </c>
      <c r="K33" s="144">
        <v>89291</v>
      </c>
      <c r="L33" s="199">
        <v>85532</v>
      </c>
      <c r="M33" s="144">
        <v>92921</v>
      </c>
      <c r="N33" s="199">
        <v>96369</v>
      </c>
      <c r="O33" s="144">
        <v>92129</v>
      </c>
      <c r="P33" s="199">
        <v>105075</v>
      </c>
      <c r="Q33" s="144">
        <v>104805</v>
      </c>
      <c r="R33" s="144">
        <v>115479</v>
      </c>
      <c r="S33" s="143">
        <v>127328</v>
      </c>
      <c r="T33" s="144">
        <v>145095</v>
      </c>
      <c r="U33" s="143">
        <v>137544</v>
      </c>
      <c r="V33" s="144">
        <v>146096</v>
      </c>
      <c r="W33" s="143">
        <v>133393</v>
      </c>
      <c r="X33" s="144">
        <v>132849</v>
      </c>
      <c r="Y33" s="143">
        <v>139980</v>
      </c>
      <c r="Z33" s="144">
        <v>151235</v>
      </c>
      <c r="AA33" s="143">
        <v>148144</v>
      </c>
    </row>
    <row r="34" spans="1:27" ht="11.25" customHeight="1">
      <c r="A34" s="142" t="s">
        <v>12</v>
      </c>
      <c r="B34" s="199">
        <v>117413</v>
      </c>
      <c r="C34" s="144">
        <v>117542</v>
      </c>
      <c r="D34" s="199">
        <v>126396</v>
      </c>
      <c r="E34" s="144">
        <v>123151</v>
      </c>
      <c r="F34" s="199">
        <v>114744</v>
      </c>
      <c r="G34" s="144">
        <v>115789</v>
      </c>
      <c r="H34" s="199">
        <v>112391</v>
      </c>
      <c r="I34" s="144">
        <v>117076</v>
      </c>
      <c r="J34" s="199">
        <v>118582</v>
      </c>
      <c r="K34" s="144">
        <v>116512</v>
      </c>
      <c r="L34" s="199">
        <v>119020</v>
      </c>
      <c r="M34" s="144">
        <v>110842</v>
      </c>
      <c r="N34" s="199">
        <v>113016</v>
      </c>
      <c r="O34" s="144">
        <v>117294</v>
      </c>
      <c r="P34" s="199">
        <v>130535</v>
      </c>
      <c r="Q34" s="144">
        <v>128096</v>
      </c>
      <c r="R34" s="144">
        <v>139208</v>
      </c>
      <c r="S34" s="143">
        <v>147763</v>
      </c>
      <c r="T34" s="144">
        <v>154088</v>
      </c>
      <c r="U34" s="143">
        <v>137766</v>
      </c>
      <c r="V34" s="144">
        <v>132033</v>
      </c>
      <c r="W34" s="143">
        <v>130178</v>
      </c>
      <c r="X34" s="144">
        <v>142955</v>
      </c>
      <c r="Y34" s="143">
        <v>143695</v>
      </c>
      <c r="Z34" s="144">
        <v>148198</v>
      </c>
      <c r="AA34" s="143">
        <v>141243</v>
      </c>
    </row>
    <row r="35" spans="1:27" ht="11.25" customHeight="1">
      <c r="A35" s="142" t="s">
        <v>13</v>
      </c>
      <c r="B35" s="199">
        <v>133260</v>
      </c>
      <c r="C35" s="144">
        <v>137323</v>
      </c>
      <c r="D35" s="199">
        <v>135195</v>
      </c>
      <c r="E35" s="144">
        <v>146211</v>
      </c>
      <c r="F35" s="199">
        <v>141893</v>
      </c>
      <c r="G35" s="144">
        <v>138174</v>
      </c>
      <c r="H35" s="199">
        <v>136908</v>
      </c>
      <c r="I35" s="144">
        <v>140722</v>
      </c>
      <c r="J35" s="199">
        <v>139956</v>
      </c>
      <c r="K35" s="144">
        <v>129353</v>
      </c>
      <c r="L35" s="199">
        <v>121194</v>
      </c>
      <c r="M35" s="144">
        <v>129682</v>
      </c>
      <c r="N35" s="199">
        <v>125013</v>
      </c>
      <c r="O35" s="144">
        <v>126288</v>
      </c>
      <c r="P35" s="199">
        <v>126111</v>
      </c>
      <c r="Q35" s="144">
        <v>126009</v>
      </c>
      <c r="R35" s="144">
        <v>126326</v>
      </c>
      <c r="S35" s="143">
        <v>128204</v>
      </c>
      <c r="T35" s="144">
        <v>130806</v>
      </c>
      <c r="U35" s="143">
        <v>127063</v>
      </c>
      <c r="V35" s="144">
        <v>126190</v>
      </c>
      <c r="W35" s="143">
        <v>124620</v>
      </c>
      <c r="X35" s="144">
        <v>120644</v>
      </c>
      <c r="Y35" s="143">
        <v>127033</v>
      </c>
      <c r="Z35" s="144">
        <v>118532</v>
      </c>
      <c r="AA35" s="143">
        <v>120808</v>
      </c>
    </row>
    <row r="36" spans="1:27" ht="11.25" customHeight="1">
      <c r="A36" s="142" t="s">
        <v>14</v>
      </c>
      <c r="B36" s="199">
        <v>163279</v>
      </c>
      <c r="C36" s="144">
        <v>161765</v>
      </c>
      <c r="D36" s="199">
        <v>145066</v>
      </c>
      <c r="E36" s="144">
        <v>152792</v>
      </c>
      <c r="F36" s="199">
        <v>153544</v>
      </c>
      <c r="G36" s="144">
        <v>145746</v>
      </c>
      <c r="H36" s="199">
        <v>146142</v>
      </c>
      <c r="I36" s="144">
        <v>156859</v>
      </c>
      <c r="J36" s="199">
        <v>137099</v>
      </c>
      <c r="K36" s="144">
        <v>140304</v>
      </c>
      <c r="L36" s="199">
        <v>136633</v>
      </c>
      <c r="M36" s="144">
        <v>125237</v>
      </c>
      <c r="N36" s="199">
        <v>126344</v>
      </c>
      <c r="O36" s="144">
        <v>122174</v>
      </c>
      <c r="P36" s="199">
        <v>116919</v>
      </c>
      <c r="Q36" s="144">
        <v>108597</v>
      </c>
      <c r="R36" s="144">
        <v>119376</v>
      </c>
      <c r="S36" s="143">
        <v>110148</v>
      </c>
      <c r="T36" s="144">
        <v>100175</v>
      </c>
      <c r="U36" s="143">
        <v>111188</v>
      </c>
      <c r="V36" s="144">
        <v>120637</v>
      </c>
      <c r="W36" s="143">
        <v>111885</v>
      </c>
      <c r="X36" s="144">
        <v>99534</v>
      </c>
      <c r="Y36" s="143">
        <v>99353</v>
      </c>
      <c r="Z36" s="144">
        <v>95577</v>
      </c>
      <c r="AA36" s="143">
        <v>91836</v>
      </c>
    </row>
    <row r="37" spans="1:27" ht="11.25" customHeight="1">
      <c r="A37" s="142" t="s">
        <v>15</v>
      </c>
      <c r="B37" s="199">
        <v>150427</v>
      </c>
      <c r="C37" s="144">
        <v>136443</v>
      </c>
      <c r="D37" s="199">
        <v>146457</v>
      </c>
      <c r="E37" s="144">
        <v>135741</v>
      </c>
      <c r="F37" s="199">
        <v>126068</v>
      </c>
      <c r="G37" s="144">
        <v>129401</v>
      </c>
      <c r="H37" s="199">
        <v>124514</v>
      </c>
      <c r="I37" s="144">
        <v>113264</v>
      </c>
      <c r="J37" s="199">
        <v>116119</v>
      </c>
      <c r="K37" s="144">
        <v>112619</v>
      </c>
      <c r="L37" s="199">
        <v>108238</v>
      </c>
      <c r="M37" s="144">
        <v>105019</v>
      </c>
      <c r="N37" s="199">
        <v>97628</v>
      </c>
      <c r="O37" s="144">
        <v>90259</v>
      </c>
      <c r="P37" s="199">
        <v>85360</v>
      </c>
      <c r="Q37" s="144">
        <v>86568</v>
      </c>
      <c r="R37" s="144">
        <v>86504</v>
      </c>
      <c r="S37" s="143">
        <v>74010</v>
      </c>
      <c r="T37" s="144">
        <v>69553</v>
      </c>
      <c r="U37" s="143">
        <v>73192</v>
      </c>
      <c r="V37" s="144">
        <v>67959</v>
      </c>
      <c r="W37" s="143">
        <v>64347</v>
      </c>
      <c r="X37" s="144">
        <v>59461</v>
      </c>
      <c r="Y37" s="143">
        <v>56590</v>
      </c>
      <c r="Z37" s="144">
        <v>60864</v>
      </c>
      <c r="AA37" s="143">
        <v>60168</v>
      </c>
    </row>
    <row r="38" spans="1:27" ht="11.25" customHeight="1">
      <c r="A38" s="142" t="s">
        <v>16</v>
      </c>
      <c r="B38" s="199">
        <v>72378</v>
      </c>
      <c r="C38" s="144">
        <v>71611</v>
      </c>
      <c r="D38" s="199">
        <v>71898</v>
      </c>
      <c r="E38" s="144">
        <v>73815</v>
      </c>
      <c r="F38" s="199">
        <v>74076</v>
      </c>
      <c r="G38" s="144">
        <v>67537</v>
      </c>
      <c r="H38" s="199">
        <v>65997</v>
      </c>
      <c r="I38" s="144">
        <v>65388</v>
      </c>
      <c r="J38" s="199">
        <v>57360</v>
      </c>
      <c r="K38" s="144">
        <v>55335</v>
      </c>
      <c r="L38" s="199">
        <v>53756</v>
      </c>
      <c r="M38" s="144">
        <v>48737</v>
      </c>
      <c r="N38" s="199">
        <v>49496</v>
      </c>
      <c r="O38" s="144">
        <v>47251</v>
      </c>
      <c r="P38" s="199">
        <v>42053</v>
      </c>
      <c r="Q38" s="144">
        <v>42824</v>
      </c>
      <c r="R38" s="144">
        <v>35813</v>
      </c>
      <c r="S38" s="143">
        <v>34784</v>
      </c>
      <c r="T38" s="144">
        <v>29828</v>
      </c>
      <c r="U38" s="143">
        <v>25807</v>
      </c>
      <c r="V38" s="144">
        <v>23344</v>
      </c>
      <c r="W38" s="143">
        <v>24729</v>
      </c>
      <c r="X38" s="144">
        <v>26091</v>
      </c>
      <c r="Y38" s="143">
        <v>23983</v>
      </c>
      <c r="Z38" s="144">
        <v>19094</v>
      </c>
      <c r="AA38" s="143">
        <v>20567</v>
      </c>
    </row>
    <row r="39" spans="1:27" ht="11.25" customHeight="1">
      <c r="A39" s="142" t="s">
        <v>17</v>
      </c>
      <c r="B39" s="199">
        <v>45012</v>
      </c>
      <c r="C39" s="144">
        <v>48729</v>
      </c>
      <c r="D39" s="199">
        <v>43855</v>
      </c>
      <c r="E39" s="144">
        <v>39713</v>
      </c>
      <c r="F39" s="199">
        <v>38920</v>
      </c>
      <c r="G39" s="144">
        <v>35880</v>
      </c>
      <c r="H39" s="199">
        <v>34869</v>
      </c>
      <c r="I39" s="144">
        <v>27895</v>
      </c>
      <c r="J39" s="199">
        <v>31713</v>
      </c>
      <c r="K39" s="144">
        <v>28358</v>
      </c>
      <c r="L39" s="199">
        <v>25608</v>
      </c>
      <c r="M39" s="144">
        <v>26143</v>
      </c>
      <c r="N39" s="199">
        <v>22543</v>
      </c>
      <c r="O39" s="144">
        <v>23456</v>
      </c>
      <c r="P39" s="199">
        <v>22198</v>
      </c>
      <c r="Q39" s="144">
        <v>19361</v>
      </c>
      <c r="R39" s="144">
        <v>13866</v>
      </c>
      <c r="S39" s="143">
        <v>15509</v>
      </c>
      <c r="T39" s="144">
        <v>15680</v>
      </c>
      <c r="U39" s="143">
        <v>11506</v>
      </c>
      <c r="V39" s="144">
        <v>8441</v>
      </c>
      <c r="W39" s="143">
        <v>10588</v>
      </c>
      <c r="X39" s="144">
        <v>11845</v>
      </c>
      <c r="Y39" s="143">
        <v>7470</v>
      </c>
      <c r="Z39" s="144">
        <v>7286</v>
      </c>
      <c r="AA39" s="143">
        <v>7171</v>
      </c>
    </row>
    <row r="40" spans="1:27" ht="11.25" customHeight="1">
      <c r="A40" s="142" t="s">
        <v>18</v>
      </c>
      <c r="B40" s="199">
        <v>22894</v>
      </c>
      <c r="C40" s="144">
        <v>21429</v>
      </c>
      <c r="D40" s="199">
        <v>22972</v>
      </c>
      <c r="E40" s="144">
        <v>20036</v>
      </c>
      <c r="F40" s="199">
        <v>18747</v>
      </c>
      <c r="G40" s="144">
        <v>19137</v>
      </c>
      <c r="H40" s="199">
        <v>15165</v>
      </c>
      <c r="I40" s="144">
        <v>12885</v>
      </c>
      <c r="J40" s="199">
        <v>15422</v>
      </c>
      <c r="K40" s="144">
        <v>14351</v>
      </c>
      <c r="L40" s="199">
        <v>13363</v>
      </c>
      <c r="M40" s="144">
        <v>13751</v>
      </c>
      <c r="N40" s="199">
        <v>12193</v>
      </c>
      <c r="O40" s="144">
        <v>11531</v>
      </c>
      <c r="P40" s="199">
        <v>9225</v>
      </c>
      <c r="Q40" s="144">
        <v>8647</v>
      </c>
      <c r="R40" s="144">
        <v>3950</v>
      </c>
      <c r="S40" s="143">
        <v>5372</v>
      </c>
      <c r="T40" s="144">
        <v>5992</v>
      </c>
      <c r="U40" s="143">
        <v>4520</v>
      </c>
      <c r="V40" s="144">
        <v>3416</v>
      </c>
      <c r="W40" s="143">
        <v>4055</v>
      </c>
      <c r="X40" s="144">
        <v>4671</v>
      </c>
      <c r="Y40" s="143">
        <v>4355</v>
      </c>
      <c r="Z40" s="144">
        <v>2840</v>
      </c>
      <c r="AA40" s="143">
        <v>1717</v>
      </c>
    </row>
    <row r="41" spans="1:27" ht="11.25" customHeight="1">
      <c r="A41" s="142" t="s">
        <v>19</v>
      </c>
      <c r="B41" s="199">
        <v>9711</v>
      </c>
      <c r="C41" s="144">
        <v>9094</v>
      </c>
      <c r="D41" s="199">
        <v>7583</v>
      </c>
      <c r="E41" s="144">
        <v>7434</v>
      </c>
      <c r="F41" s="199">
        <v>7229</v>
      </c>
      <c r="G41" s="144">
        <v>8590</v>
      </c>
      <c r="H41" s="199">
        <v>6735</v>
      </c>
      <c r="I41" s="144">
        <v>8856</v>
      </c>
      <c r="J41" s="199">
        <v>5962</v>
      </c>
      <c r="K41" s="144">
        <v>4922</v>
      </c>
      <c r="L41" s="199">
        <v>5612</v>
      </c>
      <c r="M41" s="144">
        <v>5482</v>
      </c>
      <c r="N41" s="199">
        <v>4195</v>
      </c>
      <c r="O41" s="144">
        <v>5357</v>
      </c>
      <c r="P41" s="199">
        <v>3805</v>
      </c>
      <c r="Q41" s="144">
        <v>3265</v>
      </c>
      <c r="R41" s="144">
        <v>2234</v>
      </c>
      <c r="S41" s="143">
        <v>1897</v>
      </c>
      <c r="T41" s="144">
        <v>971</v>
      </c>
      <c r="U41" s="143">
        <v>1063</v>
      </c>
      <c r="V41" s="144">
        <v>955</v>
      </c>
      <c r="W41" s="143">
        <v>693</v>
      </c>
      <c r="X41" s="144">
        <v>742</v>
      </c>
      <c r="Y41" s="143">
        <v>503</v>
      </c>
      <c r="Z41" s="144">
        <v>1503</v>
      </c>
      <c r="AA41" s="143">
        <v>1108</v>
      </c>
    </row>
    <row r="42" spans="1:27" ht="11.25" customHeight="1">
      <c r="A42" s="142" t="s">
        <v>20</v>
      </c>
      <c r="B42" s="199">
        <v>6911</v>
      </c>
      <c r="C42" s="144">
        <v>8796</v>
      </c>
      <c r="D42" s="199">
        <v>9529</v>
      </c>
      <c r="E42" s="144">
        <v>7220</v>
      </c>
      <c r="F42" s="199">
        <v>8765</v>
      </c>
      <c r="G42" s="144">
        <v>7273</v>
      </c>
      <c r="H42" s="199">
        <v>8933</v>
      </c>
      <c r="I42" s="144">
        <v>5922</v>
      </c>
      <c r="J42" s="199">
        <v>5341</v>
      </c>
      <c r="K42" s="144">
        <v>6187</v>
      </c>
      <c r="L42" s="199">
        <v>5287</v>
      </c>
      <c r="M42" s="144">
        <v>4138</v>
      </c>
      <c r="N42" s="199">
        <v>4784</v>
      </c>
      <c r="O42" s="144">
        <v>2615</v>
      </c>
      <c r="P42" s="199">
        <v>3452</v>
      </c>
      <c r="Q42" s="144">
        <v>2665</v>
      </c>
      <c r="R42" s="144">
        <v>1656</v>
      </c>
      <c r="S42" s="143">
        <v>1140</v>
      </c>
      <c r="T42" s="144">
        <v>1137</v>
      </c>
      <c r="U42" s="143">
        <v>1270</v>
      </c>
      <c r="V42" s="144">
        <v>703</v>
      </c>
      <c r="W42" s="143">
        <v>1079</v>
      </c>
      <c r="X42" s="144">
        <v>886</v>
      </c>
      <c r="Y42" s="143">
        <v>661</v>
      </c>
      <c r="Z42" s="144">
        <v>457</v>
      </c>
      <c r="AA42" s="143">
        <v>637</v>
      </c>
    </row>
    <row r="43" spans="1:27" ht="11.25" customHeight="1">
      <c r="A43" s="172" t="s">
        <v>390</v>
      </c>
      <c r="B43" s="132"/>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row>
    <row r="44" spans="1:27" ht="11.25" customHeight="1">
      <c r="A44" s="147" t="s">
        <v>3</v>
      </c>
      <c r="B44" s="200">
        <v>376092</v>
      </c>
      <c r="C44" s="149">
        <v>387673</v>
      </c>
      <c r="D44" s="200">
        <v>383818</v>
      </c>
      <c r="E44" s="149">
        <v>398210</v>
      </c>
      <c r="F44" s="200">
        <v>399854</v>
      </c>
      <c r="G44" s="149">
        <v>394899</v>
      </c>
      <c r="H44" s="200">
        <v>407727</v>
      </c>
      <c r="I44" s="149">
        <v>419271</v>
      </c>
      <c r="J44" s="200">
        <v>420937</v>
      </c>
      <c r="K44" s="149">
        <v>427534</v>
      </c>
      <c r="L44" s="200">
        <v>437308</v>
      </c>
      <c r="M44" s="149">
        <v>435517</v>
      </c>
      <c r="N44" s="200">
        <v>450756</v>
      </c>
      <c r="O44" s="149">
        <v>457563</v>
      </c>
      <c r="P44" s="200">
        <v>468510</v>
      </c>
      <c r="Q44" s="149">
        <v>479654</v>
      </c>
      <c r="R44" s="149">
        <v>507548</v>
      </c>
      <c r="S44" s="148">
        <v>520529</v>
      </c>
      <c r="T44" s="149">
        <v>519521</v>
      </c>
      <c r="U44" s="148">
        <v>546560</v>
      </c>
      <c r="V44" s="149">
        <v>564095</v>
      </c>
      <c r="W44" s="148">
        <v>564100</v>
      </c>
      <c r="X44" s="149">
        <v>569548</v>
      </c>
      <c r="Y44" s="148">
        <v>578974</v>
      </c>
      <c r="Z44" s="149">
        <v>600057</v>
      </c>
      <c r="AA44" s="148">
        <v>609527</v>
      </c>
    </row>
    <row r="45" spans="1:27" ht="11.25" customHeight="1">
      <c r="A45" s="142" t="s">
        <v>11</v>
      </c>
      <c r="B45" s="199">
        <v>34509</v>
      </c>
      <c r="C45" s="144">
        <v>39971</v>
      </c>
      <c r="D45" s="199">
        <v>43521</v>
      </c>
      <c r="E45" s="144">
        <v>47641</v>
      </c>
      <c r="F45" s="199">
        <v>43292</v>
      </c>
      <c r="G45" s="144">
        <v>42276</v>
      </c>
      <c r="H45" s="199">
        <v>47942</v>
      </c>
      <c r="I45" s="144">
        <v>54691</v>
      </c>
      <c r="J45" s="199">
        <v>50490</v>
      </c>
      <c r="K45" s="144">
        <v>53922</v>
      </c>
      <c r="L45" s="199">
        <v>51655</v>
      </c>
      <c r="M45" s="144">
        <v>53225</v>
      </c>
      <c r="N45" s="199">
        <v>60125</v>
      </c>
      <c r="O45" s="144">
        <v>57395</v>
      </c>
      <c r="P45" s="199">
        <v>68394</v>
      </c>
      <c r="Q45" s="144">
        <v>62897</v>
      </c>
      <c r="R45" s="144">
        <v>78968</v>
      </c>
      <c r="S45" s="143">
        <v>85129</v>
      </c>
      <c r="T45" s="144">
        <v>85535</v>
      </c>
      <c r="U45" s="143">
        <v>110183</v>
      </c>
      <c r="V45" s="144">
        <v>126583</v>
      </c>
      <c r="W45" s="143">
        <v>122834</v>
      </c>
      <c r="X45" s="144">
        <v>115312</v>
      </c>
      <c r="Y45" s="143">
        <v>124728</v>
      </c>
      <c r="Z45" s="144">
        <v>142898</v>
      </c>
      <c r="AA45" s="143">
        <v>150141</v>
      </c>
    </row>
    <row r="46" spans="1:27" ht="11.25" customHeight="1">
      <c r="A46" s="142" t="s">
        <v>12</v>
      </c>
      <c r="B46" s="199">
        <v>60302</v>
      </c>
      <c r="C46" s="144">
        <v>68291</v>
      </c>
      <c r="D46" s="199">
        <v>57490</v>
      </c>
      <c r="E46" s="144">
        <v>69533</v>
      </c>
      <c r="F46" s="199">
        <v>68284</v>
      </c>
      <c r="G46" s="144">
        <v>60528</v>
      </c>
      <c r="H46" s="199">
        <v>70573</v>
      </c>
      <c r="I46" s="144">
        <v>76767</v>
      </c>
      <c r="J46" s="199">
        <v>72891</v>
      </c>
      <c r="K46" s="144">
        <v>73245</v>
      </c>
      <c r="L46" s="199">
        <v>86347</v>
      </c>
      <c r="M46" s="144">
        <v>77932</v>
      </c>
      <c r="N46" s="199">
        <v>89257</v>
      </c>
      <c r="O46" s="144">
        <v>95256</v>
      </c>
      <c r="P46" s="199">
        <v>88364</v>
      </c>
      <c r="Q46" s="144">
        <v>105428</v>
      </c>
      <c r="R46" s="144">
        <v>122811</v>
      </c>
      <c r="S46" s="143">
        <v>125485</v>
      </c>
      <c r="T46" s="144">
        <v>122108</v>
      </c>
      <c r="U46" s="143">
        <v>129306</v>
      </c>
      <c r="V46" s="144">
        <v>135355</v>
      </c>
      <c r="W46" s="143">
        <v>133266</v>
      </c>
      <c r="X46" s="144">
        <v>147275</v>
      </c>
      <c r="Y46" s="143">
        <v>147108</v>
      </c>
      <c r="Z46" s="144">
        <v>153993</v>
      </c>
      <c r="AA46" s="143">
        <v>151753</v>
      </c>
    </row>
    <row r="47" spans="1:27" ht="11.25" customHeight="1">
      <c r="A47" s="142" t="s">
        <v>13</v>
      </c>
      <c r="B47" s="199">
        <v>72276</v>
      </c>
      <c r="C47" s="144">
        <v>77316</v>
      </c>
      <c r="D47" s="199">
        <v>74006</v>
      </c>
      <c r="E47" s="144">
        <v>82498</v>
      </c>
      <c r="F47" s="199">
        <v>84137</v>
      </c>
      <c r="G47" s="144">
        <v>83920</v>
      </c>
      <c r="H47" s="199">
        <v>80800</v>
      </c>
      <c r="I47" s="144">
        <v>84104</v>
      </c>
      <c r="J47" s="199">
        <v>93062</v>
      </c>
      <c r="K47" s="144">
        <v>94916</v>
      </c>
      <c r="L47" s="199">
        <v>96992</v>
      </c>
      <c r="M47" s="144">
        <v>96171</v>
      </c>
      <c r="N47" s="199">
        <v>99449</v>
      </c>
      <c r="O47" s="144">
        <v>100322</v>
      </c>
      <c r="P47" s="199">
        <v>113760</v>
      </c>
      <c r="Q47" s="144">
        <v>112086</v>
      </c>
      <c r="R47" s="144">
        <v>111478</v>
      </c>
      <c r="S47" s="143">
        <v>121189</v>
      </c>
      <c r="T47" s="144">
        <v>120958</v>
      </c>
      <c r="U47" s="143">
        <v>113138</v>
      </c>
      <c r="V47" s="144">
        <v>113038</v>
      </c>
      <c r="W47" s="143">
        <v>124417</v>
      </c>
      <c r="X47" s="144">
        <v>129223</v>
      </c>
      <c r="Y47" s="143">
        <v>126399</v>
      </c>
      <c r="Z47" s="144">
        <v>120465</v>
      </c>
      <c r="AA47" s="143">
        <v>126462</v>
      </c>
    </row>
    <row r="48" spans="1:27" ht="11.25" customHeight="1">
      <c r="A48" s="142" t="s">
        <v>14</v>
      </c>
      <c r="B48" s="199">
        <v>83714</v>
      </c>
      <c r="C48" s="144">
        <v>87062</v>
      </c>
      <c r="D48" s="199">
        <v>85699</v>
      </c>
      <c r="E48" s="144">
        <v>75458</v>
      </c>
      <c r="F48" s="199">
        <v>85148</v>
      </c>
      <c r="G48" s="144">
        <v>82405</v>
      </c>
      <c r="H48" s="199">
        <v>86993</v>
      </c>
      <c r="I48" s="144">
        <v>87872</v>
      </c>
      <c r="J48" s="199">
        <v>88447</v>
      </c>
      <c r="K48" s="144">
        <v>87791</v>
      </c>
      <c r="L48" s="199">
        <v>93157</v>
      </c>
      <c r="M48" s="144">
        <v>93758</v>
      </c>
      <c r="N48" s="199">
        <v>95263</v>
      </c>
      <c r="O48" s="144">
        <v>99836</v>
      </c>
      <c r="P48" s="199">
        <v>93621</v>
      </c>
      <c r="Q48" s="144">
        <v>99815</v>
      </c>
      <c r="R48" s="144">
        <v>102623</v>
      </c>
      <c r="S48" s="143">
        <v>101863</v>
      </c>
      <c r="T48" s="144">
        <v>100038</v>
      </c>
      <c r="U48" s="143">
        <v>109775</v>
      </c>
      <c r="V48" s="144">
        <v>103783</v>
      </c>
      <c r="W48" s="143">
        <v>100311</v>
      </c>
      <c r="X48" s="144">
        <v>94782</v>
      </c>
      <c r="Y48" s="143">
        <v>99806</v>
      </c>
      <c r="Z48" s="144">
        <v>106362</v>
      </c>
      <c r="AA48" s="143">
        <v>109712</v>
      </c>
    </row>
    <row r="49" spans="1:27" ht="11.25" customHeight="1">
      <c r="A49" s="142" t="s">
        <v>15</v>
      </c>
      <c r="B49" s="199">
        <v>73158</v>
      </c>
      <c r="C49" s="144">
        <v>61506</v>
      </c>
      <c r="D49" s="199">
        <v>68557</v>
      </c>
      <c r="E49" s="144">
        <v>63215</v>
      </c>
      <c r="F49" s="199">
        <v>63850</v>
      </c>
      <c r="G49" s="144">
        <v>71349</v>
      </c>
      <c r="H49" s="199">
        <v>68632</v>
      </c>
      <c r="I49" s="144">
        <v>64326</v>
      </c>
      <c r="J49" s="199">
        <v>62881</v>
      </c>
      <c r="K49" s="144">
        <v>67049</v>
      </c>
      <c r="L49" s="199">
        <v>58241</v>
      </c>
      <c r="M49" s="144">
        <v>66382</v>
      </c>
      <c r="N49" s="199">
        <v>55329</v>
      </c>
      <c r="O49" s="144">
        <v>60154</v>
      </c>
      <c r="P49" s="199">
        <v>59162</v>
      </c>
      <c r="Q49" s="144">
        <v>60423</v>
      </c>
      <c r="R49" s="144">
        <v>59591</v>
      </c>
      <c r="S49" s="143">
        <v>56051</v>
      </c>
      <c r="T49" s="144">
        <v>56044</v>
      </c>
      <c r="U49" s="143">
        <v>55479</v>
      </c>
      <c r="V49" s="144">
        <v>60168</v>
      </c>
      <c r="W49" s="143">
        <v>55898</v>
      </c>
      <c r="X49" s="144">
        <v>55509</v>
      </c>
      <c r="Y49" s="143">
        <v>53292</v>
      </c>
      <c r="Z49" s="144">
        <v>55052</v>
      </c>
      <c r="AA49" s="143">
        <v>49570</v>
      </c>
    </row>
    <row r="50" spans="1:27" ht="11.25" customHeight="1">
      <c r="A50" s="142" t="s">
        <v>16</v>
      </c>
      <c r="B50" s="199">
        <v>31629</v>
      </c>
      <c r="C50" s="144">
        <v>30325</v>
      </c>
      <c r="D50" s="199">
        <v>29911</v>
      </c>
      <c r="E50" s="144">
        <v>34639</v>
      </c>
      <c r="F50" s="199">
        <v>31724</v>
      </c>
      <c r="G50" s="144">
        <v>29390</v>
      </c>
      <c r="H50" s="199">
        <v>29209</v>
      </c>
      <c r="I50" s="144">
        <v>27314</v>
      </c>
      <c r="J50" s="199">
        <v>29921</v>
      </c>
      <c r="K50" s="144">
        <v>29266</v>
      </c>
      <c r="L50" s="199">
        <v>30064</v>
      </c>
      <c r="M50" s="144">
        <v>24862</v>
      </c>
      <c r="N50" s="199">
        <v>27911</v>
      </c>
      <c r="O50" s="144">
        <v>24998</v>
      </c>
      <c r="P50" s="199">
        <v>24933</v>
      </c>
      <c r="Q50" s="144">
        <v>22465</v>
      </c>
      <c r="R50" s="144">
        <v>19021</v>
      </c>
      <c r="S50" s="143">
        <v>19356</v>
      </c>
      <c r="T50" s="144">
        <v>23349</v>
      </c>
      <c r="U50" s="143">
        <v>19045</v>
      </c>
      <c r="V50" s="144">
        <v>15358</v>
      </c>
      <c r="W50" s="143">
        <v>15348</v>
      </c>
      <c r="X50" s="144">
        <v>17713</v>
      </c>
      <c r="Y50" s="143">
        <v>18340</v>
      </c>
      <c r="Z50" s="144">
        <v>15131</v>
      </c>
      <c r="AA50" s="143">
        <v>17222</v>
      </c>
    </row>
    <row r="51" spans="1:27" ht="11.25" customHeight="1">
      <c r="A51" s="142" t="s">
        <v>17</v>
      </c>
      <c r="B51" s="199">
        <v>11676</v>
      </c>
      <c r="C51" s="144">
        <v>12149</v>
      </c>
      <c r="D51" s="199">
        <v>12712</v>
      </c>
      <c r="E51" s="144">
        <v>15911</v>
      </c>
      <c r="F51" s="199">
        <v>12448</v>
      </c>
      <c r="G51" s="144">
        <v>11146</v>
      </c>
      <c r="H51" s="199">
        <v>11532</v>
      </c>
      <c r="I51" s="144">
        <v>11219</v>
      </c>
      <c r="J51" s="199">
        <v>11032</v>
      </c>
      <c r="K51" s="144">
        <v>9379</v>
      </c>
      <c r="L51" s="199">
        <v>9831</v>
      </c>
      <c r="M51" s="144">
        <v>10603</v>
      </c>
      <c r="N51" s="199">
        <v>12580</v>
      </c>
      <c r="O51" s="144">
        <v>8738</v>
      </c>
      <c r="P51" s="199">
        <v>9398</v>
      </c>
      <c r="Q51" s="144">
        <v>9550</v>
      </c>
      <c r="R51" s="144">
        <v>8047</v>
      </c>
      <c r="S51" s="143">
        <v>6846</v>
      </c>
      <c r="T51" s="144">
        <v>7157</v>
      </c>
      <c r="U51" s="143">
        <v>6000</v>
      </c>
      <c r="V51" s="144">
        <v>5555</v>
      </c>
      <c r="W51" s="143">
        <v>7733</v>
      </c>
      <c r="X51" s="144">
        <v>5857</v>
      </c>
      <c r="Y51" s="143">
        <v>6825</v>
      </c>
      <c r="Z51" s="144">
        <v>4127</v>
      </c>
      <c r="AA51" s="143">
        <v>3606</v>
      </c>
    </row>
    <row r="52" spans="1:27" ht="11.25" customHeight="1">
      <c r="A52" s="142" t="s">
        <v>18</v>
      </c>
      <c r="B52" s="199">
        <v>4787</v>
      </c>
      <c r="C52" s="144">
        <v>5506</v>
      </c>
      <c r="D52" s="199">
        <v>6035</v>
      </c>
      <c r="E52" s="144">
        <v>4565</v>
      </c>
      <c r="F52" s="199">
        <v>6136</v>
      </c>
      <c r="G52" s="144">
        <v>8864</v>
      </c>
      <c r="H52" s="199">
        <v>6590</v>
      </c>
      <c r="I52" s="144">
        <v>4996</v>
      </c>
      <c r="J52" s="199">
        <v>7072</v>
      </c>
      <c r="K52" s="144">
        <v>6554</v>
      </c>
      <c r="L52" s="199">
        <v>6719</v>
      </c>
      <c r="M52" s="144">
        <v>8605</v>
      </c>
      <c r="N52" s="199">
        <v>6792</v>
      </c>
      <c r="O52" s="144">
        <v>6033</v>
      </c>
      <c r="P52" s="199">
        <v>7480</v>
      </c>
      <c r="Q52" s="144">
        <v>4419</v>
      </c>
      <c r="R52" s="144">
        <v>2801</v>
      </c>
      <c r="S52" s="143">
        <v>2573</v>
      </c>
      <c r="T52" s="144">
        <v>3077</v>
      </c>
      <c r="U52" s="143">
        <v>3134</v>
      </c>
      <c r="V52" s="144">
        <v>4081</v>
      </c>
      <c r="W52" s="143">
        <v>3255</v>
      </c>
      <c r="X52" s="144">
        <v>2349</v>
      </c>
      <c r="Y52" s="143">
        <v>2128</v>
      </c>
      <c r="Z52" s="144">
        <v>705</v>
      </c>
      <c r="AA52" s="143">
        <v>519</v>
      </c>
    </row>
    <row r="53" spans="1:27" ht="11.25" customHeight="1">
      <c r="A53" s="142" t="s">
        <v>19</v>
      </c>
      <c r="B53" s="199">
        <v>2567</v>
      </c>
      <c r="C53" s="144">
        <v>2737</v>
      </c>
      <c r="D53" s="199">
        <v>2551</v>
      </c>
      <c r="E53" s="144">
        <v>3264</v>
      </c>
      <c r="F53" s="199">
        <v>2319</v>
      </c>
      <c r="G53" s="144">
        <v>2733</v>
      </c>
      <c r="H53" s="199">
        <v>2560</v>
      </c>
      <c r="I53" s="144">
        <v>4058</v>
      </c>
      <c r="J53" s="199">
        <v>2053</v>
      </c>
      <c r="K53" s="144">
        <v>3025</v>
      </c>
      <c r="L53" s="199">
        <v>1818</v>
      </c>
      <c r="M53" s="144">
        <v>2427</v>
      </c>
      <c r="N53" s="199">
        <v>2048</v>
      </c>
      <c r="O53" s="144">
        <v>3206</v>
      </c>
      <c r="P53" s="199">
        <v>2558</v>
      </c>
      <c r="Q53" s="144">
        <v>968</v>
      </c>
      <c r="R53" s="144">
        <v>915</v>
      </c>
      <c r="S53" s="143">
        <v>1661</v>
      </c>
      <c r="T53" s="144">
        <v>825</v>
      </c>
      <c r="U53" s="143">
        <v>403</v>
      </c>
      <c r="V53" s="144">
        <v>174</v>
      </c>
      <c r="W53" s="143">
        <v>581</v>
      </c>
      <c r="X53" s="144">
        <v>1216</v>
      </c>
      <c r="Y53" s="143">
        <v>348</v>
      </c>
      <c r="Z53" s="144">
        <v>999</v>
      </c>
      <c r="AA53" s="143">
        <v>322</v>
      </c>
    </row>
    <row r="54" spans="1:27" ht="11.25" customHeight="1">
      <c r="A54" s="142" t="s">
        <v>20</v>
      </c>
      <c r="B54" s="199">
        <v>1474</v>
      </c>
      <c r="C54" s="144">
        <v>2810</v>
      </c>
      <c r="D54" s="199">
        <v>3336</v>
      </c>
      <c r="E54" s="144">
        <v>1486</v>
      </c>
      <c r="F54" s="199">
        <v>2516</v>
      </c>
      <c r="G54" s="144">
        <v>2288</v>
      </c>
      <c r="H54" s="199">
        <v>2896</v>
      </c>
      <c r="I54" s="144">
        <v>3924</v>
      </c>
      <c r="J54" s="199">
        <v>3088</v>
      </c>
      <c r="K54" s="144">
        <v>2387</v>
      </c>
      <c r="L54" s="199">
        <v>2484</v>
      </c>
      <c r="M54" s="144">
        <v>1552</v>
      </c>
      <c r="N54" s="199">
        <v>2002</v>
      </c>
      <c r="O54" s="144">
        <v>1625</v>
      </c>
      <c r="P54" s="199">
        <v>840</v>
      </c>
      <c r="Q54" s="144">
        <v>1603</v>
      </c>
      <c r="R54" s="144">
        <v>1293</v>
      </c>
      <c r="S54" s="143">
        <v>376</v>
      </c>
      <c r="T54" s="144">
        <v>430</v>
      </c>
      <c r="U54" s="143">
        <v>97</v>
      </c>
      <c r="V54" s="144">
        <v>0</v>
      </c>
      <c r="W54" s="143">
        <v>457</v>
      </c>
      <c r="X54" s="144">
        <v>312</v>
      </c>
      <c r="Y54" s="143">
        <v>0</v>
      </c>
      <c r="Z54" s="144">
        <v>325</v>
      </c>
      <c r="AA54" s="143">
        <v>220</v>
      </c>
    </row>
    <row r="55" spans="1:27" ht="11.25" customHeight="1">
      <c r="A55" s="147" t="s">
        <v>4</v>
      </c>
      <c r="B55" s="200">
        <v>170698</v>
      </c>
      <c r="C55" s="149">
        <v>170967</v>
      </c>
      <c r="D55" s="200">
        <v>179390</v>
      </c>
      <c r="E55" s="149">
        <v>176283</v>
      </c>
      <c r="F55" s="200">
        <v>175578</v>
      </c>
      <c r="G55" s="149">
        <v>188035</v>
      </c>
      <c r="H55" s="200">
        <v>184957</v>
      </c>
      <c r="I55" s="149">
        <v>185765</v>
      </c>
      <c r="J55" s="200">
        <v>194740</v>
      </c>
      <c r="K55" s="149">
        <v>194583</v>
      </c>
      <c r="L55" s="200">
        <v>197472</v>
      </c>
      <c r="M55" s="149">
        <v>200629</v>
      </c>
      <c r="N55" s="200">
        <v>198098</v>
      </c>
      <c r="O55" s="149">
        <v>202657</v>
      </c>
      <c r="P55" s="200">
        <v>208928</v>
      </c>
      <c r="Q55" s="149">
        <v>217349</v>
      </c>
      <c r="R55" s="149">
        <v>228240</v>
      </c>
      <c r="S55" s="148">
        <v>236634</v>
      </c>
      <c r="T55" s="149">
        <v>248685</v>
      </c>
      <c r="U55" s="148">
        <v>247159</v>
      </c>
      <c r="V55" s="149">
        <v>235531</v>
      </c>
      <c r="W55" s="148">
        <v>233151</v>
      </c>
      <c r="X55" s="149">
        <v>253400</v>
      </c>
      <c r="Y55" s="148">
        <v>267397</v>
      </c>
      <c r="Z55" s="149">
        <v>256870</v>
      </c>
      <c r="AA55" s="148">
        <v>271322</v>
      </c>
    </row>
    <row r="56" spans="1:27" ht="11.25" customHeight="1">
      <c r="A56" s="142" t="s">
        <v>11</v>
      </c>
      <c r="B56" s="199">
        <v>15296</v>
      </c>
      <c r="C56" s="144">
        <v>16322</v>
      </c>
      <c r="D56" s="199">
        <v>16916</v>
      </c>
      <c r="E56" s="144">
        <v>15634</v>
      </c>
      <c r="F56" s="199">
        <v>14733</v>
      </c>
      <c r="G56" s="144">
        <v>19650</v>
      </c>
      <c r="H56" s="199">
        <v>16778</v>
      </c>
      <c r="I56" s="144">
        <v>16635</v>
      </c>
      <c r="J56" s="199">
        <v>20949</v>
      </c>
      <c r="K56" s="144">
        <v>18626</v>
      </c>
      <c r="L56" s="199">
        <v>22603</v>
      </c>
      <c r="M56" s="144">
        <v>21943</v>
      </c>
      <c r="N56" s="199">
        <v>23656</v>
      </c>
      <c r="O56" s="144">
        <v>21865</v>
      </c>
      <c r="P56" s="199">
        <v>25354</v>
      </c>
      <c r="Q56" s="144">
        <v>31146</v>
      </c>
      <c r="R56" s="144">
        <v>30815</v>
      </c>
      <c r="S56" s="143">
        <v>40449</v>
      </c>
      <c r="T56" s="144">
        <v>46569</v>
      </c>
      <c r="U56" s="143">
        <v>47626</v>
      </c>
      <c r="V56" s="144">
        <v>38612</v>
      </c>
      <c r="W56" s="143">
        <v>39598</v>
      </c>
      <c r="X56" s="144">
        <v>55207</v>
      </c>
      <c r="Y56" s="143">
        <v>63265</v>
      </c>
      <c r="Z56" s="144">
        <v>49373</v>
      </c>
      <c r="AA56" s="143">
        <v>65030</v>
      </c>
    </row>
    <row r="57" spans="1:27" ht="11.25" customHeight="1">
      <c r="A57" s="142" t="s">
        <v>12</v>
      </c>
      <c r="B57" s="199">
        <v>22645</v>
      </c>
      <c r="C57" s="144">
        <v>24098</v>
      </c>
      <c r="D57" s="199">
        <v>31598</v>
      </c>
      <c r="E57" s="144">
        <v>24104</v>
      </c>
      <c r="F57" s="199">
        <v>22840</v>
      </c>
      <c r="G57" s="144">
        <v>27635</v>
      </c>
      <c r="H57" s="199">
        <v>31171</v>
      </c>
      <c r="I57" s="144">
        <v>29967</v>
      </c>
      <c r="J57" s="199">
        <v>34572</v>
      </c>
      <c r="K57" s="144">
        <v>35149</v>
      </c>
      <c r="L57" s="199">
        <v>35457</v>
      </c>
      <c r="M57" s="144">
        <v>38010</v>
      </c>
      <c r="N57" s="199">
        <v>32189</v>
      </c>
      <c r="O57" s="144">
        <v>34821</v>
      </c>
      <c r="P57" s="199">
        <v>40198</v>
      </c>
      <c r="Q57" s="144">
        <v>44658</v>
      </c>
      <c r="R57" s="144">
        <v>53308</v>
      </c>
      <c r="S57" s="143">
        <v>55883</v>
      </c>
      <c r="T57" s="144">
        <v>65806</v>
      </c>
      <c r="U57" s="143">
        <v>60301</v>
      </c>
      <c r="V57" s="144">
        <v>53814</v>
      </c>
      <c r="W57" s="143">
        <v>48131</v>
      </c>
      <c r="X57" s="144">
        <v>57121</v>
      </c>
      <c r="Y57" s="143">
        <v>59590</v>
      </c>
      <c r="Z57" s="144">
        <v>59730</v>
      </c>
      <c r="AA57" s="143">
        <v>71494</v>
      </c>
    </row>
    <row r="58" spans="1:27" ht="11.25" customHeight="1">
      <c r="A58" s="142" t="s">
        <v>13</v>
      </c>
      <c r="B58" s="199">
        <v>31124</v>
      </c>
      <c r="C58" s="144">
        <v>25661</v>
      </c>
      <c r="D58" s="199">
        <v>34266</v>
      </c>
      <c r="E58" s="144">
        <v>37459</v>
      </c>
      <c r="F58" s="199">
        <v>37755</v>
      </c>
      <c r="G58" s="144">
        <v>38587</v>
      </c>
      <c r="H58" s="199">
        <v>37192</v>
      </c>
      <c r="I58" s="144">
        <v>40801</v>
      </c>
      <c r="J58" s="199">
        <v>38113</v>
      </c>
      <c r="K58" s="144">
        <v>39485</v>
      </c>
      <c r="L58" s="199">
        <v>38995</v>
      </c>
      <c r="M58" s="144">
        <v>42646</v>
      </c>
      <c r="N58" s="199">
        <v>39572</v>
      </c>
      <c r="O58" s="144">
        <v>45766</v>
      </c>
      <c r="P58" s="199">
        <v>43855</v>
      </c>
      <c r="Q58" s="144">
        <v>45532</v>
      </c>
      <c r="R58" s="144">
        <v>53210</v>
      </c>
      <c r="S58" s="143">
        <v>49061</v>
      </c>
      <c r="T58" s="144">
        <v>56705</v>
      </c>
      <c r="U58" s="143">
        <v>55587</v>
      </c>
      <c r="V58" s="144">
        <v>45643</v>
      </c>
      <c r="W58" s="143">
        <v>45992</v>
      </c>
      <c r="X58" s="144">
        <v>55886</v>
      </c>
      <c r="Y58" s="143">
        <v>67122</v>
      </c>
      <c r="Z58" s="144">
        <v>70644</v>
      </c>
      <c r="AA58" s="143">
        <v>58045</v>
      </c>
    </row>
    <row r="59" spans="1:27" ht="11.25" customHeight="1">
      <c r="A59" s="142" t="s">
        <v>14</v>
      </c>
      <c r="B59" s="199">
        <v>37119</v>
      </c>
      <c r="C59" s="144">
        <v>35647</v>
      </c>
      <c r="D59" s="199">
        <v>34457</v>
      </c>
      <c r="E59" s="144">
        <v>37042</v>
      </c>
      <c r="F59" s="199">
        <v>36966</v>
      </c>
      <c r="G59" s="144">
        <v>44732</v>
      </c>
      <c r="H59" s="199">
        <v>38505</v>
      </c>
      <c r="I59" s="144">
        <v>38585</v>
      </c>
      <c r="J59" s="199">
        <v>42634</v>
      </c>
      <c r="K59" s="144">
        <v>41223</v>
      </c>
      <c r="L59" s="199">
        <v>42349</v>
      </c>
      <c r="M59" s="144">
        <v>41468</v>
      </c>
      <c r="N59" s="199">
        <v>46801</v>
      </c>
      <c r="O59" s="144">
        <v>44360</v>
      </c>
      <c r="P59" s="199">
        <v>46648</v>
      </c>
      <c r="Q59" s="144">
        <v>43797</v>
      </c>
      <c r="R59" s="144">
        <v>45698</v>
      </c>
      <c r="S59" s="143">
        <v>48360</v>
      </c>
      <c r="T59" s="144">
        <v>35763</v>
      </c>
      <c r="U59" s="143">
        <v>40482</v>
      </c>
      <c r="V59" s="144">
        <v>53775</v>
      </c>
      <c r="W59" s="143">
        <v>51330</v>
      </c>
      <c r="X59" s="144">
        <v>44936</v>
      </c>
      <c r="Y59" s="143">
        <v>44356</v>
      </c>
      <c r="Z59" s="144">
        <v>42461</v>
      </c>
      <c r="AA59" s="143">
        <v>41422</v>
      </c>
    </row>
    <row r="60" spans="1:27" ht="11.25" customHeight="1">
      <c r="A60" s="142" t="s">
        <v>15</v>
      </c>
      <c r="B60" s="199">
        <v>29660</v>
      </c>
      <c r="C60" s="144">
        <v>37343</v>
      </c>
      <c r="D60" s="199">
        <v>30138</v>
      </c>
      <c r="E60" s="144">
        <v>30478</v>
      </c>
      <c r="F60" s="199">
        <v>32142</v>
      </c>
      <c r="G60" s="144">
        <v>30910</v>
      </c>
      <c r="H60" s="199">
        <v>29871</v>
      </c>
      <c r="I60" s="144">
        <v>28795</v>
      </c>
      <c r="J60" s="199">
        <v>32772</v>
      </c>
      <c r="K60" s="144">
        <v>36230</v>
      </c>
      <c r="L60" s="199">
        <v>33170</v>
      </c>
      <c r="M60" s="144">
        <v>32904</v>
      </c>
      <c r="N60" s="199">
        <v>30706</v>
      </c>
      <c r="O60" s="144">
        <v>32833</v>
      </c>
      <c r="P60" s="199">
        <v>29458</v>
      </c>
      <c r="Q60" s="144">
        <v>29869</v>
      </c>
      <c r="R60" s="144">
        <v>28652</v>
      </c>
      <c r="S60" s="143">
        <v>25483</v>
      </c>
      <c r="T60" s="144">
        <v>30013</v>
      </c>
      <c r="U60" s="143">
        <v>29305</v>
      </c>
      <c r="V60" s="144">
        <v>30423</v>
      </c>
      <c r="W60" s="143">
        <v>32964</v>
      </c>
      <c r="X60" s="144">
        <v>24839</v>
      </c>
      <c r="Y60" s="143">
        <v>22239</v>
      </c>
      <c r="Z60" s="144">
        <v>22809</v>
      </c>
      <c r="AA60" s="143">
        <v>22096</v>
      </c>
    </row>
    <row r="61" spans="1:27" ht="11.25" customHeight="1">
      <c r="A61" s="142" t="s">
        <v>16</v>
      </c>
      <c r="B61" s="199">
        <v>16566</v>
      </c>
      <c r="C61" s="144">
        <v>16824</v>
      </c>
      <c r="D61" s="199">
        <v>14081</v>
      </c>
      <c r="E61" s="144">
        <v>12995</v>
      </c>
      <c r="F61" s="199">
        <v>14216</v>
      </c>
      <c r="G61" s="144">
        <v>13769</v>
      </c>
      <c r="H61" s="199">
        <v>17765</v>
      </c>
      <c r="I61" s="144">
        <v>15678</v>
      </c>
      <c r="J61" s="199">
        <v>14029</v>
      </c>
      <c r="K61" s="144">
        <v>14020</v>
      </c>
      <c r="L61" s="199">
        <v>13176</v>
      </c>
      <c r="M61" s="144">
        <v>13349</v>
      </c>
      <c r="N61" s="199">
        <v>13799</v>
      </c>
      <c r="O61" s="144">
        <v>13240</v>
      </c>
      <c r="P61" s="199">
        <v>15171</v>
      </c>
      <c r="Q61" s="144">
        <v>14946</v>
      </c>
      <c r="R61" s="144">
        <v>12167</v>
      </c>
      <c r="S61" s="143">
        <v>13021</v>
      </c>
      <c r="T61" s="144">
        <v>7517</v>
      </c>
      <c r="U61" s="143">
        <v>8640</v>
      </c>
      <c r="V61" s="144">
        <v>9314</v>
      </c>
      <c r="W61" s="143">
        <v>12019</v>
      </c>
      <c r="X61" s="144">
        <v>9590</v>
      </c>
      <c r="Y61" s="143">
        <v>7264</v>
      </c>
      <c r="Z61" s="144">
        <v>6166</v>
      </c>
      <c r="AA61" s="143">
        <v>7444</v>
      </c>
    </row>
    <row r="62" spans="1:27" ht="11.25" customHeight="1">
      <c r="A62" s="142" t="s">
        <v>17</v>
      </c>
      <c r="B62" s="199">
        <v>8656</v>
      </c>
      <c r="C62" s="144">
        <v>6646</v>
      </c>
      <c r="D62" s="199">
        <v>8458</v>
      </c>
      <c r="E62" s="144">
        <v>10199</v>
      </c>
      <c r="F62" s="199">
        <v>8434</v>
      </c>
      <c r="G62" s="144">
        <v>6251</v>
      </c>
      <c r="H62" s="199">
        <v>6574</v>
      </c>
      <c r="I62" s="144">
        <v>8056</v>
      </c>
      <c r="J62" s="199">
        <v>6518</v>
      </c>
      <c r="K62" s="144">
        <v>4558</v>
      </c>
      <c r="L62" s="199">
        <v>6087</v>
      </c>
      <c r="M62" s="144">
        <v>5354</v>
      </c>
      <c r="N62" s="199">
        <v>5758</v>
      </c>
      <c r="O62" s="144">
        <v>5990</v>
      </c>
      <c r="P62" s="199">
        <v>4888</v>
      </c>
      <c r="Q62" s="144">
        <v>4343</v>
      </c>
      <c r="R62" s="144">
        <v>3712</v>
      </c>
      <c r="S62" s="143">
        <v>3252</v>
      </c>
      <c r="T62" s="144">
        <v>4786</v>
      </c>
      <c r="U62" s="143">
        <v>2693</v>
      </c>
      <c r="V62" s="144">
        <v>1967</v>
      </c>
      <c r="W62" s="143">
        <v>2560</v>
      </c>
      <c r="X62" s="144">
        <v>4731</v>
      </c>
      <c r="Y62" s="143">
        <v>1804</v>
      </c>
      <c r="Z62" s="144">
        <v>3208</v>
      </c>
      <c r="AA62" s="143">
        <v>3981</v>
      </c>
    </row>
    <row r="63" spans="1:27" ht="11.25" customHeight="1">
      <c r="A63" s="142" t="s">
        <v>18</v>
      </c>
      <c r="B63" s="199">
        <v>5842</v>
      </c>
      <c r="C63" s="144">
        <v>4062</v>
      </c>
      <c r="D63" s="199">
        <v>5336</v>
      </c>
      <c r="E63" s="144">
        <v>4457</v>
      </c>
      <c r="F63" s="199">
        <v>4422</v>
      </c>
      <c r="G63" s="144">
        <v>4402</v>
      </c>
      <c r="H63" s="199">
        <v>4500</v>
      </c>
      <c r="I63" s="144">
        <v>4179</v>
      </c>
      <c r="J63" s="199">
        <v>2618</v>
      </c>
      <c r="K63" s="144">
        <v>3314</v>
      </c>
      <c r="L63" s="199">
        <v>3257</v>
      </c>
      <c r="M63" s="144">
        <v>2537</v>
      </c>
      <c r="N63" s="199">
        <v>2736</v>
      </c>
      <c r="O63" s="144">
        <v>2510</v>
      </c>
      <c r="P63" s="199">
        <v>1858</v>
      </c>
      <c r="Q63" s="144">
        <v>2419</v>
      </c>
      <c r="R63" s="144">
        <v>0</v>
      </c>
      <c r="S63" s="143">
        <v>630</v>
      </c>
      <c r="T63" s="144">
        <v>996</v>
      </c>
      <c r="U63" s="143">
        <v>1618</v>
      </c>
      <c r="V63" s="144">
        <v>858</v>
      </c>
      <c r="W63" s="143">
        <v>557</v>
      </c>
      <c r="X63" s="144">
        <v>1090</v>
      </c>
      <c r="Y63" s="143">
        <v>1618</v>
      </c>
      <c r="Z63" s="144">
        <v>1840</v>
      </c>
      <c r="AA63" s="143">
        <v>753</v>
      </c>
    </row>
    <row r="64" spans="1:27" ht="11.25" customHeight="1">
      <c r="A64" s="142" t="s">
        <v>19</v>
      </c>
      <c r="B64" s="199">
        <v>2349</v>
      </c>
      <c r="C64" s="144">
        <v>2344</v>
      </c>
      <c r="D64" s="199">
        <v>1774</v>
      </c>
      <c r="E64" s="144">
        <v>1349</v>
      </c>
      <c r="F64" s="199">
        <v>1854</v>
      </c>
      <c r="G64" s="144">
        <v>904</v>
      </c>
      <c r="H64" s="199">
        <v>981</v>
      </c>
      <c r="I64" s="144">
        <v>1783</v>
      </c>
      <c r="J64" s="199">
        <v>1305</v>
      </c>
      <c r="K64" s="144">
        <v>1144</v>
      </c>
      <c r="L64" s="199">
        <v>1014</v>
      </c>
      <c r="M64" s="144">
        <v>820</v>
      </c>
      <c r="N64" s="199">
        <v>1573</v>
      </c>
      <c r="O64" s="144">
        <v>858</v>
      </c>
      <c r="P64" s="199">
        <v>1149</v>
      </c>
      <c r="Q64" s="144">
        <v>243</v>
      </c>
      <c r="R64" s="144">
        <v>678</v>
      </c>
      <c r="S64" s="143">
        <v>495</v>
      </c>
      <c r="T64" s="144">
        <v>530</v>
      </c>
      <c r="U64" s="143">
        <v>907</v>
      </c>
      <c r="V64" s="144">
        <v>1125</v>
      </c>
      <c r="W64" s="143">
        <v>0</v>
      </c>
      <c r="X64" s="144">
        <v>0</v>
      </c>
      <c r="Y64" s="143">
        <v>139</v>
      </c>
      <c r="Z64" s="144">
        <v>639</v>
      </c>
      <c r="AA64" s="143">
        <v>1057</v>
      </c>
    </row>
    <row r="65" spans="1:27" ht="11.25" customHeight="1">
      <c r="A65" s="142" t="s">
        <v>20</v>
      </c>
      <c r="B65" s="199">
        <v>1441</v>
      </c>
      <c r="C65" s="144">
        <v>2020</v>
      </c>
      <c r="D65" s="199">
        <v>2366</v>
      </c>
      <c r="E65" s="144">
        <v>2566</v>
      </c>
      <c r="F65" s="199">
        <v>2216</v>
      </c>
      <c r="G65" s="144">
        <v>1195</v>
      </c>
      <c r="H65" s="199">
        <v>1620</v>
      </c>
      <c r="I65" s="144">
        <v>1286</v>
      </c>
      <c r="J65" s="199">
        <v>1230</v>
      </c>
      <c r="K65" s="144">
        <v>834</v>
      </c>
      <c r="L65" s="199">
        <v>1364</v>
      </c>
      <c r="M65" s="144">
        <v>1598</v>
      </c>
      <c r="N65" s="199">
        <v>1308</v>
      </c>
      <c r="O65" s="144">
        <v>414</v>
      </c>
      <c r="P65" s="199">
        <v>349</v>
      </c>
      <c r="Q65" s="144">
        <v>396</v>
      </c>
      <c r="R65" s="144">
        <v>0</v>
      </c>
      <c r="S65" s="143">
        <v>0</v>
      </c>
      <c r="T65" s="144">
        <v>0</v>
      </c>
      <c r="U65" s="143">
        <v>0</v>
      </c>
      <c r="V65" s="144">
        <v>0</v>
      </c>
      <c r="W65" s="143">
        <v>0</v>
      </c>
      <c r="X65" s="144">
        <v>0</v>
      </c>
      <c r="Y65" s="143">
        <v>0</v>
      </c>
      <c r="Z65" s="144">
        <v>0</v>
      </c>
      <c r="AA65" s="143">
        <v>0</v>
      </c>
    </row>
    <row r="66" spans="1:27" ht="11.25" customHeight="1">
      <c r="A66" s="147" t="s">
        <v>5</v>
      </c>
      <c r="B66" s="200">
        <v>158719</v>
      </c>
      <c r="C66" s="149">
        <v>154971</v>
      </c>
      <c r="D66" s="200">
        <v>159907</v>
      </c>
      <c r="E66" s="149">
        <v>163774</v>
      </c>
      <c r="F66" s="200">
        <v>165106</v>
      </c>
      <c r="G66" s="149">
        <v>168234</v>
      </c>
      <c r="H66" s="200">
        <v>166718</v>
      </c>
      <c r="I66" s="149">
        <v>169677</v>
      </c>
      <c r="J66" s="200">
        <v>178242</v>
      </c>
      <c r="K66" s="149">
        <v>180631</v>
      </c>
      <c r="L66" s="200">
        <v>180183</v>
      </c>
      <c r="M66" s="149">
        <v>185253</v>
      </c>
      <c r="N66" s="200">
        <v>190149</v>
      </c>
      <c r="O66" s="149">
        <v>194947</v>
      </c>
      <c r="P66" s="200">
        <v>195892</v>
      </c>
      <c r="Q66" s="149">
        <v>202428</v>
      </c>
      <c r="R66" s="149">
        <v>199549</v>
      </c>
      <c r="S66" s="148">
        <v>215719</v>
      </c>
      <c r="T66" s="149">
        <v>225904</v>
      </c>
      <c r="U66" s="148">
        <v>235109</v>
      </c>
      <c r="V66" s="149">
        <v>237373</v>
      </c>
      <c r="W66" s="148">
        <v>237385</v>
      </c>
      <c r="X66" s="149">
        <v>239511</v>
      </c>
      <c r="Y66" s="148">
        <v>239587</v>
      </c>
      <c r="Z66" s="149">
        <v>249464</v>
      </c>
      <c r="AA66" s="148">
        <v>263793</v>
      </c>
    </row>
    <row r="67" spans="1:27" ht="11.25" customHeight="1">
      <c r="A67" s="142" t="s">
        <v>11</v>
      </c>
      <c r="B67" s="199">
        <v>13283</v>
      </c>
      <c r="C67" s="144">
        <v>11159</v>
      </c>
      <c r="D67" s="199">
        <v>17271</v>
      </c>
      <c r="E67" s="144">
        <v>20387</v>
      </c>
      <c r="F67" s="199">
        <v>22081</v>
      </c>
      <c r="G67" s="144">
        <v>21098</v>
      </c>
      <c r="H67" s="199">
        <v>20668</v>
      </c>
      <c r="I67" s="144">
        <v>21329</v>
      </c>
      <c r="J67" s="199">
        <v>23799</v>
      </c>
      <c r="K67" s="144">
        <v>23849</v>
      </c>
      <c r="L67" s="199">
        <v>24410</v>
      </c>
      <c r="M67" s="144">
        <v>26273</v>
      </c>
      <c r="N67" s="199">
        <v>26044</v>
      </c>
      <c r="O67" s="144">
        <v>30743</v>
      </c>
      <c r="P67" s="199">
        <v>30860</v>
      </c>
      <c r="Q67" s="144">
        <v>33744</v>
      </c>
      <c r="R67" s="144">
        <v>29215</v>
      </c>
      <c r="S67" s="143">
        <v>40448</v>
      </c>
      <c r="T67" s="144">
        <v>52859</v>
      </c>
      <c r="U67" s="143">
        <v>55150</v>
      </c>
      <c r="V67" s="144">
        <v>49201</v>
      </c>
      <c r="W67" s="143">
        <v>45884</v>
      </c>
      <c r="X67" s="144">
        <v>49678</v>
      </c>
      <c r="Y67" s="143">
        <v>50863</v>
      </c>
      <c r="Z67" s="144">
        <v>64175</v>
      </c>
      <c r="AA67" s="143">
        <v>73978</v>
      </c>
    </row>
    <row r="68" spans="1:27" ht="11.25" customHeight="1">
      <c r="A68" s="142" t="s">
        <v>12</v>
      </c>
      <c r="B68" s="199">
        <v>28838</v>
      </c>
      <c r="C68" s="144">
        <v>24724</v>
      </c>
      <c r="D68" s="199">
        <v>29850</v>
      </c>
      <c r="E68" s="144">
        <v>28870</v>
      </c>
      <c r="F68" s="199">
        <v>26064</v>
      </c>
      <c r="G68" s="144">
        <v>28309</v>
      </c>
      <c r="H68" s="199">
        <v>29556</v>
      </c>
      <c r="I68" s="144">
        <v>28009</v>
      </c>
      <c r="J68" s="199">
        <v>31518</v>
      </c>
      <c r="K68" s="144">
        <v>33465</v>
      </c>
      <c r="L68" s="199">
        <v>35666</v>
      </c>
      <c r="M68" s="144">
        <v>39560</v>
      </c>
      <c r="N68" s="199">
        <v>41572</v>
      </c>
      <c r="O68" s="144">
        <v>40734</v>
      </c>
      <c r="P68" s="199">
        <v>43051</v>
      </c>
      <c r="Q68" s="144">
        <v>46865</v>
      </c>
      <c r="R68" s="144">
        <v>45955</v>
      </c>
      <c r="S68" s="143">
        <v>52714</v>
      </c>
      <c r="T68" s="144">
        <v>48221</v>
      </c>
      <c r="U68" s="143">
        <v>58342</v>
      </c>
      <c r="V68" s="144">
        <v>67184</v>
      </c>
      <c r="W68" s="143">
        <v>71287</v>
      </c>
      <c r="X68" s="144">
        <v>68940</v>
      </c>
      <c r="Y68" s="143">
        <v>69580</v>
      </c>
      <c r="Z68" s="144">
        <v>73716</v>
      </c>
      <c r="AA68" s="143">
        <v>77423</v>
      </c>
    </row>
    <row r="69" spans="1:27" ht="11.25" customHeight="1">
      <c r="A69" s="142" t="s">
        <v>13</v>
      </c>
      <c r="B69" s="199">
        <v>35584</v>
      </c>
      <c r="C69" s="144">
        <v>36215</v>
      </c>
      <c r="D69" s="199">
        <v>28580</v>
      </c>
      <c r="E69" s="144">
        <v>27995</v>
      </c>
      <c r="F69" s="199">
        <v>30273</v>
      </c>
      <c r="G69" s="144">
        <v>31015</v>
      </c>
      <c r="H69" s="199">
        <v>30699</v>
      </c>
      <c r="I69" s="144">
        <v>34773</v>
      </c>
      <c r="J69" s="199">
        <v>37999</v>
      </c>
      <c r="K69" s="144">
        <v>37460</v>
      </c>
      <c r="L69" s="199">
        <v>34835</v>
      </c>
      <c r="M69" s="144">
        <v>35943</v>
      </c>
      <c r="N69" s="199">
        <v>42465</v>
      </c>
      <c r="O69" s="144">
        <v>42524</v>
      </c>
      <c r="P69" s="199">
        <v>41428</v>
      </c>
      <c r="Q69" s="144">
        <v>43792</v>
      </c>
      <c r="R69" s="144">
        <v>45058</v>
      </c>
      <c r="S69" s="143">
        <v>47188</v>
      </c>
      <c r="T69" s="144">
        <v>54434</v>
      </c>
      <c r="U69" s="143">
        <v>55983</v>
      </c>
      <c r="V69" s="144">
        <v>55829</v>
      </c>
      <c r="W69" s="143">
        <v>56257</v>
      </c>
      <c r="X69" s="144">
        <v>58299</v>
      </c>
      <c r="Y69" s="143">
        <v>55180</v>
      </c>
      <c r="Z69" s="144">
        <v>46007</v>
      </c>
      <c r="AA69" s="143">
        <v>52178</v>
      </c>
    </row>
    <row r="70" spans="1:27" ht="11.25" customHeight="1">
      <c r="A70" s="142" t="s">
        <v>14</v>
      </c>
      <c r="B70" s="199">
        <v>31492</v>
      </c>
      <c r="C70" s="144">
        <v>32912</v>
      </c>
      <c r="D70" s="199">
        <v>27554</v>
      </c>
      <c r="E70" s="144">
        <v>34933</v>
      </c>
      <c r="F70" s="199">
        <v>34643</v>
      </c>
      <c r="G70" s="144">
        <v>35466</v>
      </c>
      <c r="H70" s="199">
        <v>33412</v>
      </c>
      <c r="I70" s="144">
        <v>33433</v>
      </c>
      <c r="J70" s="199">
        <v>36823</v>
      </c>
      <c r="K70" s="144">
        <v>38831</v>
      </c>
      <c r="L70" s="199">
        <v>35391</v>
      </c>
      <c r="M70" s="144">
        <v>33212</v>
      </c>
      <c r="N70" s="199">
        <v>34532</v>
      </c>
      <c r="O70" s="144">
        <v>37336</v>
      </c>
      <c r="P70" s="199">
        <v>36936</v>
      </c>
      <c r="Q70" s="144">
        <v>38075</v>
      </c>
      <c r="R70" s="144">
        <v>37719</v>
      </c>
      <c r="S70" s="143">
        <v>39341</v>
      </c>
      <c r="T70" s="144">
        <v>35771</v>
      </c>
      <c r="U70" s="143">
        <v>37063</v>
      </c>
      <c r="V70" s="144">
        <v>39744</v>
      </c>
      <c r="W70" s="143">
        <v>38941</v>
      </c>
      <c r="X70" s="144">
        <v>36770</v>
      </c>
      <c r="Y70" s="143">
        <v>38410</v>
      </c>
      <c r="Z70" s="144">
        <v>39861</v>
      </c>
      <c r="AA70" s="143">
        <v>41753</v>
      </c>
    </row>
    <row r="71" spans="1:27" ht="11.25" customHeight="1">
      <c r="A71" s="142" t="s">
        <v>15</v>
      </c>
      <c r="B71" s="199">
        <v>27022</v>
      </c>
      <c r="C71" s="144">
        <v>25633</v>
      </c>
      <c r="D71" s="199">
        <v>28103</v>
      </c>
      <c r="E71" s="144">
        <v>25344</v>
      </c>
      <c r="F71" s="199">
        <v>26281</v>
      </c>
      <c r="G71" s="144">
        <v>30392</v>
      </c>
      <c r="H71" s="199">
        <v>26392</v>
      </c>
      <c r="I71" s="144">
        <v>26975</v>
      </c>
      <c r="J71" s="199">
        <v>26387</v>
      </c>
      <c r="K71" s="144">
        <v>24943</v>
      </c>
      <c r="L71" s="199">
        <v>27016</v>
      </c>
      <c r="M71" s="144">
        <v>29198</v>
      </c>
      <c r="N71" s="199">
        <v>25942</v>
      </c>
      <c r="O71" s="144">
        <v>26104</v>
      </c>
      <c r="P71" s="199">
        <v>26519</v>
      </c>
      <c r="Q71" s="144">
        <v>24665</v>
      </c>
      <c r="R71" s="144">
        <v>26084</v>
      </c>
      <c r="S71" s="143">
        <v>25421</v>
      </c>
      <c r="T71" s="144">
        <v>23560</v>
      </c>
      <c r="U71" s="143">
        <v>19137</v>
      </c>
      <c r="V71" s="144">
        <v>19821</v>
      </c>
      <c r="W71" s="143">
        <v>18882</v>
      </c>
      <c r="X71" s="144">
        <v>20699</v>
      </c>
      <c r="Y71" s="143">
        <v>17365</v>
      </c>
      <c r="Z71" s="144">
        <v>16830</v>
      </c>
      <c r="AA71" s="143">
        <v>13456</v>
      </c>
    </row>
    <row r="72" spans="1:27" ht="11.25" customHeight="1">
      <c r="A72" s="142" t="s">
        <v>16</v>
      </c>
      <c r="B72" s="199">
        <v>8817</v>
      </c>
      <c r="C72" s="144">
        <v>11031</v>
      </c>
      <c r="D72" s="199">
        <v>14671</v>
      </c>
      <c r="E72" s="144">
        <v>12622</v>
      </c>
      <c r="F72" s="199">
        <v>12971</v>
      </c>
      <c r="G72" s="144">
        <v>10943</v>
      </c>
      <c r="H72" s="199">
        <v>12875</v>
      </c>
      <c r="I72" s="144">
        <v>13597</v>
      </c>
      <c r="J72" s="199">
        <v>12645</v>
      </c>
      <c r="K72" s="144">
        <v>13590</v>
      </c>
      <c r="L72" s="199">
        <v>13469</v>
      </c>
      <c r="M72" s="144">
        <v>12895</v>
      </c>
      <c r="N72" s="199">
        <v>12795</v>
      </c>
      <c r="O72" s="144">
        <v>10583</v>
      </c>
      <c r="P72" s="199">
        <v>9213</v>
      </c>
      <c r="Q72" s="144">
        <v>8980</v>
      </c>
      <c r="R72" s="144">
        <v>10697</v>
      </c>
      <c r="S72" s="143">
        <v>7979</v>
      </c>
      <c r="T72" s="144">
        <v>10362</v>
      </c>
      <c r="U72" s="143">
        <v>7934</v>
      </c>
      <c r="V72" s="144">
        <v>4327</v>
      </c>
      <c r="W72" s="143">
        <v>4840</v>
      </c>
      <c r="X72" s="144">
        <v>2711</v>
      </c>
      <c r="Y72" s="143">
        <v>5520</v>
      </c>
      <c r="Z72" s="144">
        <v>6051</v>
      </c>
      <c r="AA72" s="143">
        <v>4126</v>
      </c>
    </row>
    <row r="73" spans="1:27" ht="11.25" customHeight="1">
      <c r="A73" s="142" t="s">
        <v>17</v>
      </c>
      <c r="B73" s="199">
        <v>6082</v>
      </c>
      <c r="C73" s="144">
        <v>6225</v>
      </c>
      <c r="D73" s="199">
        <v>8171</v>
      </c>
      <c r="E73" s="144">
        <v>6874</v>
      </c>
      <c r="F73" s="199">
        <v>7717</v>
      </c>
      <c r="G73" s="144">
        <v>6579</v>
      </c>
      <c r="H73" s="199">
        <v>6817</v>
      </c>
      <c r="I73" s="144">
        <v>7092</v>
      </c>
      <c r="J73" s="199">
        <v>5084</v>
      </c>
      <c r="K73" s="144">
        <v>5769</v>
      </c>
      <c r="L73" s="199">
        <v>5769</v>
      </c>
      <c r="M73" s="144">
        <v>5417</v>
      </c>
      <c r="N73" s="199">
        <v>3938</v>
      </c>
      <c r="O73" s="144">
        <v>4486</v>
      </c>
      <c r="P73" s="199">
        <v>4805</v>
      </c>
      <c r="Q73" s="144">
        <v>3042</v>
      </c>
      <c r="R73" s="144">
        <v>3730</v>
      </c>
      <c r="S73" s="143">
        <v>1401</v>
      </c>
      <c r="T73" s="144">
        <v>697</v>
      </c>
      <c r="U73" s="143">
        <v>1181</v>
      </c>
      <c r="V73" s="144">
        <v>1267</v>
      </c>
      <c r="W73" s="143">
        <v>921</v>
      </c>
      <c r="X73" s="144">
        <v>1716</v>
      </c>
      <c r="Y73" s="143">
        <v>2669</v>
      </c>
      <c r="Z73" s="144">
        <v>2824</v>
      </c>
      <c r="AA73" s="143">
        <v>879</v>
      </c>
    </row>
    <row r="74" spans="1:27" ht="11.25" customHeight="1">
      <c r="A74" s="142" t="s">
        <v>18</v>
      </c>
      <c r="B74" s="199">
        <v>4382</v>
      </c>
      <c r="C74" s="144">
        <v>3010</v>
      </c>
      <c r="D74" s="199">
        <v>3803</v>
      </c>
      <c r="E74" s="144">
        <v>4954</v>
      </c>
      <c r="F74" s="199">
        <v>2823</v>
      </c>
      <c r="G74" s="144">
        <v>2577</v>
      </c>
      <c r="H74" s="199">
        <v>3709</v>
      </c>
      <c r="I74" s="144">
        <v>2674</v>
      </c>
      <c r="J74" s="199">
        <v>2707</v>
      </c>
      <c r="K74" s="144">
        <v>1700</v>
      </c>
      <c r="L74" s="199">
        <v>2546</v>
      </c>
      <c r="M74" s="144">
        <v>2199</v>
      </c>
      <c r="N74" s="199">
        <v>2217</v>
      </c>
      <c r="O74" s="144">
        <v>1784</v>
      </c>
      <c r="P74" s="199">
        <v>2545</v>
      </c>
      <c r="Q74" s="144">
        <v>2041</v>
      </c>
      <c r="R74" s="144">
        <v>540</v>
      </c>
      <c r="S74" s="143">
        <v>1125</v>
      </c>
      <c r="T74" s="144">
        <v>0</v>
      </c>
      <c r="U74" s="143">
        <v>103</v>
      </c>
      <c r="V74" s="144">
        <v>0</v>
      </c>
      <c r="W74" s="143">
        <v>373</v>
      </c>
      <c r="X74" s="144">
        <v>585</v>
      </c>
      <c r="Y74" s="143">
        <v>0</v>
      </c>
      <c r="Z74" s="144">
        <v>0</v>
      </c>
      <c r="AA74" s="143">
        <v>0</v>
      </c>
    </row>
    <row r="75" spans="1:27" ht="11.25" customHeight="1">
      <c r="A75" s="142" t="s">
        <v>19</v>
      </c>
      <c r="B75" s="199">
        <v>2076</v>
      </c>
      <c r="C75" s="144">
        <v>1115</v>
      </c>
      <c r="D75" s="199">
        <v>1010</v>
      </c>
      <c r="E75" s="144">
        <v>997</v>
      </c>
      <c r="F75" s="199">
        <v>1095</v>
      </c>
      <c r="G75" s="144">
        <v>906</v>
      </c>
      <c r="H75" s="199">
        <v>767</v>
      </c>
      <c r="I75" s="144">
        <v>1245</v>
      </c>
      <c r="J75" s="199">
        <v>865</v>
      </c>
      <c r="K75" s="144">
        <v>864</v>
      </c>
      <c r="L75" s="199">
        <v>709</v>
      </c>
      <c r="M75" s="144">
        <v>384</v>
      </c>
      <c r="N75" s="199">
        <v>426</v>
      </c>
      <c r="O75" s="144">
        <v>428</v>
      </c>
      <c r="P75" s="199">
        <v>398</v>
      </c>
      <c r="Q75" s="144">
        <v>420</v>
      </c>
      <c r="R75" s="144">
        <v>551</v>
      </c>
      <c r="S75" s="143">
        <v>102</v>
      </c>
      <c r="T75" s="144">
        <v>0</v>
      </c>
      <c r="U75" s="143">
        <v>216</v>
      </c>
      <c r="V75" s="144">
        <v>0</v>
      </c>
      <c r="W75" s="143">
        <v>0</v>
      </c>
      <c r="X75" s="144">
        <v>113</v>
      </c>
      <c r="Y75" s="143">
        <v>0</v>
      </c>
      <c r="Z75" s="144">
        <v>0</v>
      </c>
      <c r="AA75" s="143">
        <v>0</v>
      </c>
    </row>
    <row r="76" spans="1:27" ht="11.25" customHeight="1">
      <c r="A76" s="142" t="s">
        <v>20</v>
      </c>
      <c r="B76" s="199">
        <v>1143</v>
      </c>
      <c r="C76" s="144">
        <v>2947</v>
      </c>
      <c r="D76" s="199">
        <v>894</v>
      </c>
      <c r="E76" s="144">
        <v>798</v>
      </c>
      <c r="F76" s="199">
        <v>1158</v>
      </c>
      <c r="G76" s="144">
        <v>949</v>
      </c>
      <c r="H76" s="199">
        <v>1823</v>
      </c>
      <c r="I76" s="144">
        <v>550</v>
      </c>
      <c r="J76" s="199">
        <v>415</v>
      </c>
      <c r="K76" s="144">
        <v>160</v>
      </c>
      <c r="L76" s="199">
        <v>372</v>
      </c>
      <c r="M76" s="144">
        <v>172</v>
      </c>
      <c r="N76" s="199">
        <v>218</v>
      </c>
      <c r="O76" s="144">
        <v>225</v>
      </c>
      <c r="P76" s="199">
        <v>137</v>
      </c>
      <c r="Q76" s="144">
        <v>804</v>
      </c>
      <c r="R76" s="144">
        <v>0</v>
      </c>
      <c r="S76" s="143">
        <v>0</v>
      </c>
      <c r="T76" s="144">
        <v>0</v>
      </c>
      <c r="U76" s="143">
        <v>0</v>
      </c>
      <c r="V76" s="144">
        <v>0</v>
      </c>
      <c r="W76" s="143">
        <v>0</v>
      </c>
      <c r="X76" s="144">
        <v>0</v>
      </c>
      <c r="Y76" s="143">
        <v>0</v>
      </c>
      <c r="Z76" s="144">
        <v>0</v>
      </c>
      <c r="AA76" s="143">
        <v>0</v>
      </c>
    </row>
    <row r="77" spans="1:27" ht="12" customHeight="1">
      <c r="A77" s="147" t="s">
        <v>6</v>
      </c>
      <c r="B77" s="200">
        <v>104639</v>
      </c>
      <c r="C77" s="149">
        <v>110492</v>
      </c>
      <c r="D77" s="200">
        <v>106905</v>
      </c>
      <c r="E77" s="149">
        <v>107588</v>
      </c>
      <c r="F77" s="200">
        <v>111384</v>
      </c>
      <c r="G77" s="149">
        <v>114457</v>
      </c>
      <c r="H77" s="200">
        <v>111174</v>
      </c>
      <c r="I77" s="149">
        <v>109318</v>
      </c>
      <c r="J77" s="200">
        <v>115520</v>
      </c>
      <c r="K77" s="149">
        <v>113428</v>
      </c>
      <c r="L77" s="200">
        <v>113837</v>
      </c>
      <c r="M77" s="149">
        <v>116321</v>
      </c>
      <c r="N77" s="200">
        <v>119374</v>
      </c>
      <c r="O77" s="149">
        <v>119290</v>
      </c>
      <c r="P77" s="200">
        <v>125584</v>
      </c>
      <c r="Q77" s="149">
        <v>129056</v>
      </c>
      <c r="R77" s="149">
        <v>128545</v>
      </c>
      <c r="S77" s="148">
        <v>140689</v>
      </c>
      <c r="T77" s="149">
        <v>148395</v>
      </c>
      <c r="U77" s="148">
        <v>148170</v>
      </c>
      <c r="V77" s="149">
        <v>158457</v>
      </c>
      <c r="W77" s="148">
        <v>160947</v>
      </c>
      <c r="X77" s="149">
        <v>155343</v>
      </c>
      <c r="Y77" s="148">
        <v>157914</v>
      </c>
      <c r="Z77" s="149">
        <v>168808</v>
      </c>
      <c r="AA77" s="148">
        <v>174449</v>
      </c>
    </row>
    <row r="78" spans="1:27" ht="12" customHeight="1">
      <c r="A78" s="142" t="s">
        <v>11</v>
      </c>
      <c r="B78" s="199">
        <v>13869</v>
      </c>
      <c r="C78" s="144">
        <v>19937</v>
      </c>
      <c r="D78" s="199">
        <v>14950</v>
      </c>
      <c r="E78" s="144">
        <v>13155</v>
      </c>
      <c r="F78" s="199">
        <v>14105</v>
      </c>
      <c r="G78" s="144">
        <v>18209</v>
      </c>
      <c r="H78" s="199">
        <v>16006</v>
      </c>
      <c r="I78" s="144">
        <v>13414</v>
      </c>
      <c r="J78" s="199">
        <v>15253</v>
      </c>
      <c r="K78" s="144">
        <v>13260</v>
      </c>
      <c r="L78" s="199">
        <v>14465</v>
      </c>
      <c r="M78" s="144">
        <v>16106</v>
      </c>
      <c r="N78" s="199">
        <v>16602</v>
      </c>
      <c r="O78" s="144">
        <v>18175</v>
      </c>
      <c r="P78" s="199">
        <v>20710</v>
      </c>
      <c r="Q78" s="144">
        <v>23217</v>
      </c>
      <c r="R78" s="144">
        <v>21761</v>
      </c>
      <c r="S78" s="143">
        <v>33657</v>
      </c>
      <c r="T78" s="144">
        <v>42525</v>
      </c>
      <c r="U78" s="143">
        <v>39383</v>
      </c>
      <c r="V78" s="144">
        <v>49085</v>
      </c>
      <c r="W78" s="143">
        <v>50699</v>
      </c>
      <c r="X78" s="144">
        <v>41680</v>
      </c>
      <c r="Y78" s="143">
        <v>40479</v>
      </c>
      <c r="Z78" s="144">
        <v>50654</v>
      </c>
      <c r="AA78" s="143">
        <v>59007</v>
      </c>
    </row>
    <row r="79" spans="1:27" ht="12" customHeight="1">
      <c r="A79" s="142" t="s">
        <v>12</v>
      </c>
      <c r="B79" s="199">
        <v>15714</v>
      </c>
      <c r="C79" s="144">
        <v>16002</v>
      </c>
      <c r="D79" s="199">
        <v>19738</v>
      </c>
      <c r="E79" s="144">
        <v>20023</v>
      </c>
      <c r="F79" s="199">
        <v>24369</v>
      </c>
      <c r="G79" s="144">
        <v>21067</v>
      </c>
      <c r="H79" s="199">
        <v>18680</v>
      </c>
      <c r="I79" s="144">
        <v>16272</v>
      </c>
      <c r="J79" s="199">
        <v>24166</v>
      </c>
      <c r="K79" s="144">
        <v>23744</v>
      </c>
      <c r="L79" s="199">
        <v>22031</v>
      </c>
      <c r="M79" s="144">
        <v>23706</v>
      </c>
      <c r="N79" s="199">
        <v>24682</v>
      </c>
      <c r="O79" s="144">
        <v>24614</v>
      </c>
      <c r="P79" s="199">
        <v>28341</v>
      </c>
      <c r="Q79" s="144">
        <v>31199</v>
      </c>
      <c r="R79" s="144">
        <v>32315</v>
      </c>
      <c r="S79" s="143">
        <v>30319</v>
      </c>
      <c r="T79" s="144">
        <v>31480</v>
      </c>
      <c r="U79" s="143">
        <v>32194</v>
      </c>
      <c r="V79" s="144">
        <v>41340</v>
      </c>
      <c r="W79" s="143">
        <v>37521</v>
      </c>
      <c r="X79" s="144">
        <v>37787</v>
      </c>
      <c r="Y79" s="143">
        <v>43416</v>
      </c>
      <c r="Z79" s="144">
        <v>47579</v>
      </c>
      <c r="AA79" s="143">
        <v>45151</v>
      </c>
    </row>
    <row r="80" spans="1:27" ht="12" customHeight="1">
      <c r="A80" s="142" t="s">
        <v>13</v>
      </c>
      <c r="B80" s="199">
        <v>20998</v>
      </c>
      <c r="C80" s="144">
        <v>22258</v>
      </c>
      <c r="D80" s="199">
        <v>21941</v>
      </c>
      <c r="E80" s="144">
        <v>19581</v>
      </c>
      <c r="F80" s="199">
        <v>18362</v>
      </c>
      <c r="G80" s="144">
        <v>24006</v>
      </c>
      <c r="H80" s="199">
        <v>21250</v>
      </c>
      <c r="I80" s="144">
        <v>23981</v>
      </c>
      <c r="J80" s="199">
        <v>25601</v>
      </c>
      <c r="K80" s="144">
        <v>24214</v>
      </c>
      <c r="L80" s="199">
        <v>23944</v>
      </c>
      <c r="M80" s="144">
        <v>24524</v>
      </c>
      <c r="N80" s="199">
        <v>28408</v>
      </c>
      <c r="O80" s="144">
        <v>25210</v>
      </c>
      <c r="P80" s="199">
        <v>25867</v>
      </c>
      <c r="Q80" s="144">
        <v>26784</v>
      </c>
      <c r="R80" s="144">
        <v>23462</v>
      </c>
      <c r="S80" s="143">
        <v>29827</v>
      </c>
      <c r="T80" s="144">
        <v>26781</v>
      </c>
      <c r="U80" s="143">
        <v>31707</v>
      </c>
      <c r="V80" s="144">
        <v>26523</v>
      </c>
      <c r="W80" s="143">
        <v>29968</v>
      </c>
      <c r="X80" s="144">
        <v>31644</v>
      </c>
      <c r="Y80" s="143">
        <v>34291</v>
      </c>
      <c r="Z80" s="144">
        <v>33338</v>
      </c>
      <c r="AA80" s="143">
        <v>31592</v>
      </c>
    </row>
    <row r="81" spans="1:27" ht="12" customHeight="1">
      <c r="A81" s="142" t="s">
        <v>14</v>
      </c>
      <c r="B81" s="199">
        <v>20418</v>
      </c>
      <c r="C81" s="144">
        <v>21904</v>
      </c>
      <c r="D81" s="199">
        <v>19782</v>
      </c>
      <c r="E81" s="144">
        <v>23266</v>
      </c>
      <c r="F81" s="199">
        <v>23493</v>
      </c>
      <c r="G81" s="144">
        <v>21755</v>
      </c>
      <c r="H81" s="199">
        <v>23889</v>
      </c>
      <c r="I81" s="144">
        <v>23312</v>
      </c>
      <c r="J81" s="199">
        <v>20867</v>
      </c>
      <c r="K81" s="144">
        <v>22690</v>
      </c>
      <c r="L81" s="199">
        <v>23464</v>
      </c>
      <c r="M81" s="144">
        <v>21775</v>
      </c>
      <c r="N81" s="199">
        <v>20805</v>
      </c>
      <c r="O81" s="144">
        <v>21243</v>
      </c>
      <c r="P81" s="199">
        <v>22143</v>
      </c>
      <c r="Q81" s="144">
        <v>21698</v>
      </c>
      <c r="R81" s="144">
        <v>23471</v>
      </c>
      <c r="S81" s="143">
        <v>20800</v>
      </c>
      <c r="T81" s="144">
        <v>23604</v>
      </c>
      <c r="U81" s="143">
        <v>20525</v>
      </c>
      <c r="V81" s="144">
        <v>18645</v>
      </c>
      <c r="W81" s="143">
        <v>22926</v>
      </c>
      <c r="X81" s="144">
        <v>23946</v>
      </c>
      <c r="Y81" s="143">
        <v>20345</v>
      </c>
      <c r="Z81" s="144">
        <v>20314</v>
      </c>
      <c r="AA81" s="143">
        <v>19840</v>
      </c>
    </row>
    <row r="82" spans="1:27" ht="12" customHeight="1">
      <c r="A82" s="142" t="s">
        <v>15</v>
      </c>
      <c r="B82" s="199">
        <v>19503</v>
      </c>
      <c r="C82" s="144">
        <v>13745</v>
      </c>
      <c r="D82" s="199">
        <v>13001</v>
      </c>
      <c r="E82" s="144">
        <v>16788</v>
      </c>
      <c r="F82" s="199">
        <v>16352</v>
      </c>
      <c r="G82" s="144">
        <v>17003</v>
      </c>
      <c r="H82" s="199">
        <v>19471</v>
      </c>
      <c r="I82" s="144">
        <v>19849</v>
      </c>
      <c r="J82" s="199">
        <v>16598</v>
      </c>
      <c r="K82" s="144">
        <v>16543</v>
      </c>
      <c r="L82" s="199">
        <v>16896</v>
      </c>
      <c r="M82" s="144">
        <v>16566</v>
      </c>
      <c r="N82" s="199">
        <v>16744</v>
      </c>
      <c r="O82" s="144">
        <v>15678</v>
      </c>
      <c r="P82" s="199">
        <v>16902</v>
      </c>
      <c r="Q82" s="144">
        <v>13630</v>
      </c>
      <c r="R82" s="144">
        <v>14914</v>
      </c>
      <c r="S82" s="143">
        <v>17003</v>
      </c>
      <c r="T82" s="144">
        <v>15720</v>
      </c>
      <c r="U82" s="143">
        <v>15698</v>
      </c>
      <c r="V82" s="144">
        <v>12850</v>
      </c>
      <c r="W82" s="143">
        <v>11314</v>
      </c>
      <c r="X82" s="144">
        <v>12711</v>
      </c>
      <c r="Y82" s="143">
        <v>11297</v>
      </c>
      <c r="Z82" s="144">
        <v>9611</v>
      </c>
      <c r="AA82" s="143">
        <v>13113</v>
      </c>
    </row>
    <row r="83" spans="1:27" ht="12" customHeight="1">
      <c r="A83" s="142" t="s">
        <v>16</v>
      </c>
      <c r="B83" s="199">
        <v>7470</v>
      </c>
      <c r="C83" s="144">
        <v>9528</v>
      </c>
      <c r="D83" s="199">
        <v>9169</v>
      </c>
      <c r="E83" s="144">
        <v>8013</v>
      </c>
      <c r="F83" s="199">
        <v>9289</v>
      </c>
      <c r="G83" s="144">
        <v>5468</v>
      </c>
      <c r="H83" s="199">
        <v>5178</v>
      </c>
      <c r="I83" s="144">
        <v>7900</v>
      </c>
      <c r="J83" s="199">
        <v>6958</v>
      </c>
      <c r="K83" s="144">
        <v>6774</v>
      </c>
      <c r="L83" s="199">
        <v>7210</v>
      </c>
      <c r="M83" s="144">
        <v>6823</v>
      </c>
      <c r="N83" s="199">
        <v>6043</v>
      </c>
      <c r="O83" s="144">
        <v>8262</v>
      </c>
      <c r="P83" s="199">
        <v>7394</v>
      </c>
      <c r="Q83" s="144">
        <v>6123</v>
      </c>
      <c r="R83" s="144">
        <v>7054</v>
      </c>
      <c r="S83" s="143">
        <v>5129</v>
      </c>
      <c r="T83" s="144">
        <v>5006</v>
      </c>
      <c r="U83" s="143">
        <v>6242</v>
      </c>
      <c r="V83" s="144">
        <v>6550</v>
      </c>
      <c r="W83" s="143">
        <v>6314</v>
      </c>
      <c r="X83" s="144">
        <v>4798</v>
      </c>
      <c r="Y83" s="143">
        <v>5115</v>
      </c>
      <c r="Z83" s="144">
        <v>4829</v>
      </c>
      <c r="AA83" s="143">
        <v>3458</v>
      </c>
    </row>
    <row r="84" spans="1:27" ht="12" customHeight="1">
      <c r="A84" s="142" t="s">
        <v>17</v>
      </c>
      <c r="B84" s="199">
        <v>2713</v>
      </c>
      <c r="C84" s="144">
        <v>4042</v>
      </c>
      <c r="D84" s="199">
        <v>3064</v>
      </c>
      <c r="E84" s="144">
        <v>4010</v>
      </c>
      <c r="F84" s="199">
        <v>3601</v>
      </c>
      <c r="G84" s="144">
        <v>3338</v>
      </c>
      <c r="H84" s="199">
        <v>3799</v>
      </c>
      <c r="I84" s="144">
        <v>2490</v>
      </c>
      <c r="J84" s="199">
        <v>3647</v>
      </c>
      <c r="K84" s="144">
        <v>3292</v>
      </c>
      <c r="L84" s="199">
        <v>3269</v>
      </c>
      <c r="M84" s="144">
        <v>4575</v>
      </c>
      <c r="N84" s="199">
        <v>3359</v>
      </c>
      <c r="O84" s="144">
        <v>3181</v>
      </c>
      <c r="P84" s="199">
        <v>2204</v>
      </c>
      <c r="Q84" s="144">
        <v>3532</v>
      </c>
      <c r="R84" s="144">
        <v>3766</v>
      </c>
      <c r="S84" s="143">
        <v>3228</v>
      </c>
      <c r="T84" s="144">
        <v>2500</v>
      </c>
      <c r="U84" s="143">
        <v>1262</v>
      </c>
      <c r="V84" s="144">
        <v>761</v>
      </c>
      <c r="W84" s="143">
        <v>458</v>
      </c>
      <c r="X84" s="144">
        <v>1005</v>
      </c>
      <c r="Y84" s="143">
        <v>908</v>
      </c>
      <c r="Z84" s="144">
        <v>493</v>
      </c>
      <c r="AA84" s="143">
        <v>2048</v>
      </c>
    </row>
    <row r="85" spans="1:27" ht="12" customHeight="1">
      <c r="A85" s="142" t="s">
        <v>18</v>
      </c>
      <c r="B85" s="199">
        <v>2173</v>
      </c>
      <c r="C85" s="144">
        <v>1772</v>
      </c>
      <c r="D85" s="199">
        <v>2747</v>
      </c>
      <c r="E85" s="144">
        <v>2014</v>
      </c>
      <c r="F85" s="199">
        <v>1180</v>
      </c>
      <c r="G85" s="144">
        <v>2080</v>
      </c>
      <c r="H85" s="199">
        <v>1646</v>
      </c>
      <c r="I85" s="144">
        <v>1324</v>
      </c>
      <c r="J85" s="199">
        <v>1608</v>
      </c>
      <c r="K85" s="144">
        <v>2039</v>
      </c>
      <c r="L85" s="199">
        <v>1645</v>
      </c>
      <c r="M85" s="144">
        <v>1588</v>
      </c>
      <c r="N85" s="199">
        <v>2082</v>
      </c>
      <c r="O85" s="144">
        <v>1969</v>
      </c>
      <c r="P85" s="199">
        <v>1271</v>
      </c>
      <c r="Q85" s="144">
        <v>1948</v>
      </c>
      <c r="R85" s="144">
        <v>1163</v>
      </c>
      <c r="S85" s="143">
        <v>355</v>
      </c>
      <c r="T85" s="144">
        <v>109</v>
      </c>
      <c r="U85" s="143">
        <v>899</v>
      </c>
      <c r="V85" s="144">
        <v>1821</v>
      </c>
      <c r="W85" s="143">
        <v>1176</v>
      </c>
      <c r="X85" s="144">
        <v>1772</v>
      </c>
      <c r="Y85" s="143">
        <v>1406</v>
      </c>
      <c r="Z85" s="144">
        <v>1345</v>
      </c>
      <c r="AA85" s="143">
        <v>0</v>
      </c>
    </row>
    <row r="86" spans="1:27" ht="12" customHeight="1">
      <c r="A86" s="142" t="s">
        <v>19</v>
      </c>
      <c r="B86" s="199">
        <v>547</v>
      </c>
      <c r="C86" s="144">
        <v>1022</v>
      </c>
      <c r="D86" s="199">
        <v>520</v>
      </c>
      <c r="E86" s="144">
        <v>0</v>
      </c>
      <c r="F86" s="199">
        <v>134</v>
      </c>
      <c r="G86" s="144">
        <v>1073</v>
      </c>
      <c r="H86" s="199">
        <v>912</v>
      </c>
      <c r="I86" s="144">
        <v>363</v>
      </c>
      <c r="J86" s="199">
        <v>539</v>
      </c>
      <c r="K86" s="144">
        <v>680</v>
      </c>
      <c r="L86" s="199">
        <v>706</v>
      </c>
      <c r="M86" s="144">
        <v>530</v>
      </c>
      <c r="N86" s="199">
        <v>471</v>
      </c>
      <c r="O86" s="144">
        <v>511</v>
      </c>
      <c r="P86" s="199">
        <v>412</v>
      </c>
      <c r="Q86" s="144">
        <v>587</v>
      </c>
      <c r="R86" s="144">
        <v>486</v>
      </c>
      <c r="S86" s="143">
        <v>187</v>
      </c>
      <c r="T86" s="144">
        <v>352</v>
      </c>
      <c r="U86" s="143">
        <v>81</v>
      </c>
      <c r="V86" s="144">
        <v>702</v>
      </c>
      <c r="W86" s="143">
        <v>571</v>
      </c>
      <c r="X86" s="144">
        <v>0</v>
      </c>
      <c r="Y86" s="143">
        <v>77</v>
      </c>
      <c r="Z86" s="144">
        <v>200</v>
      </c>
      <c r="AA86" s="143">
        <v>166</v>
      </c>
    </row>
    <row r="87" spans="1:27" ht="12" customHeight="1">
      <c r="A87" s="142" t="s">
        <v>20</v>
      </c>
      <c r="B87" s="199">
        <v>1234</v>
      </c>
      <c r="C87" s="144">
        <v>282</v>
      </c>
      <c r="D87" s="199">
        <v>1993</v>
      </c>
      <c r="E87" s="144">
        <v>738</v>
      </c>
      <c r="F87" s="199">
        <v>499</v>
      </c>
      <c r="G87" s="144">
        <v>458</v>
      </c>
      <c r="H87" s="199">
        <v>343</v>
      </c>
      <c r="I87" s="144">
        <v>413</v>
      </c>
      <c r="J87" s="199">
        <v>283</v>
      </c>
      <c r="K87" s="144">
        <v>192</v>
      </c>
      <c r="L87" s="199">
        <v>207</v>
      </c>
      <c r="M87" s="144">
        <v>128</v>
      </c>
      <c r="N87" s="199">
        <v>178</v>
      </c>
      <c r="O87" s="144">
        <v>447</v>
      </c>
      <c r="P87" s="199">
        <v>340</v>
      </c>
      <c r="Q87" s="144">
        <v>338</v>
      </c>
      <c r="R87" s="144">
        <v>153</v>
      </c>
      <c r="S87" s="143">
        <v>184</v>
      </c>
      <c r="T87" s="144">
        <v>318</v>
      </c>
      <c r="U87" s="143">
        <v>179</v>
      </c>
      <c r="V87" s="144">
        <v>180</v>
      </c>
      <c r="W87" s="143">
        <v>0</v>
      </c>
      <c r="X87" s="144">
        <v>0</v>
      </c>
      <c r="Y87" s="143">
        <v>580</v>
      </c>
      <c r="Z87" s="144">
        <v>445</v>
      </c>
      <c r="AA87" s="143">
        <v>74</v>
      </c>
    </row>
    <row r="88" spans="1:27" ht="12" customHeight="1">
      <c r="A88" s="147" t="s">
        <v>2</v>
      </c>
      <c r="B88" s="200">
        <v>217943</v>
      </c>
      <c r="C88" s="149">
        <v>227675</v>
      </c>
      <c r="D88" s="200">
        <v>239914</v>
      </c>
      <c r="E88" s="149">
        <v>245313</v>
      </c>
      <c r="F88" s="200">
        <v>242427</v>
      </c>
      <c r="G88" s="149">
        <v>246210</v>
      </c>
      <c r="H88" s="200">
        <v>252462</v>
      </c>
      <c r="I88" s="149">
        <v>261205</v>
      </c>
      <c r="J88" s="200">
        <v>259418</v>
      </c>
      <c r="K88" s="149">
        <v>262088</v>
      </c>
      <c r="L88" s="200">
        <v>270509</v>
      </c>
      <c r="M88" s="149">
        <v>272006</v>
      </c>
      <c r="N88" s="200">
        <v>285531</v>
      </c>
      <c r="O88" s="149">
        <v>283983</v>
      </c>
      <c r="P88" s="200">
        <v>289019</v>
      </c>
      <c r="Q88" s="149">
        <v>301247</v>
      </c>
      <c r="R88" s="149">
        <v>243791</v>
      </c>
      <c r="S88" s="148">
        <v>264470</v>
      </c>
      <c r="T88" s="149">
        <v>271386</v>
      </c>
      <c r="U88" s="148">
        <v>272190</v>
      </c>
      <c r="V88" s="149">
        <v>297866</v>
      </c>
      <c r="W88" s="148">
        <v>285238</v>
      </c>
      <c r="X88" s="149">
        <v>276387</v>
      </c>
      <c r="Y88" s="148">
        <v>272155</v>
      </c>
      <c r="Z88" s="149">
        <v>297086</v>
      </c>
      <c r="AA88" s="148">
        <v>283384</v>
      </c>
    </row>
    <row r="89" spans="1:27" ht="12" customHeight="1">
      <c r="A89" s="142" t="s">
        <v>11</v>
      </c>
      <c r="B89" s="199">
        <v>15463</v>
      </c>
      <c r="C89" s="144">
        <v>19290</v>
      </c>
      <c r="D89" s="199">
        <v>22991</v>
      </c>
      <c r="E89" s="144">
        <v>24298</v>
      </c>
      <c r="F89" s="199">
        <v>24958</v>
      </c>
      <c r="G89" s="144">
        <v>27304</v>
      </c>
      <c r="H89" s="199">
        <v>22545</v>
      </c>
      <c r="I89" s="144">
        <v>27106</v>
      </c>
      <c r="J89" s="199">
        <v>29481</v>
      </c>
      <c r="K89" s="144">
        <v>28664</v>
      </c>
      <c r="L89" s="199">
        <v>26685</v>
      </c>
      <c r="M89" s="144">
        <v>28491</v>
      </c>
      <c r="N89" s="199">
        <v>36776</v>
      </c>
      <c r="O89" s="144">
        <v>30671</v>
      </c>
      <c r="P89" s="199">
        <v>28874</v>
      </c>
      <c r="Q89" s="144">
        <v>35591</v>
      </c>
      <c r="R89" s="144">
        <v>34886</v>
      </c>
      <c r="S89" s="143">
        <v>45782</v>
      </c>
      <c r="T89" s="144">
        <v>62054</v>
      </c>
      <c r="U89" s="143">
        <v>57944</v>
      </c>
      <c r="V89" s="144">
        <v>78975</v>
      </c>
      <c r="W89" s="143">
        <v>54402</v>
      </c>
      <c r="X89" s="144">
        <v>48651</v>
      </c>
      <c r="Y89" s="143">
        <v>40712</v>
      </c>
      <c r="Z89" s="144">
        <v>61646</v>
      </c>
      <c r="AA89" s="143">
        <v>49085</v>
      </c>
    </row>
    <row r="90" spans="1:27" ht="12" customHeight="1">
      <c r="A90" s="142" t="s">
        <v>12</v>
      </c>
      <c r="B90" s="199">
        <v>30455</v>
      </c>
      <c r="C90" s="144">
        <v>30913</v>
      </c>
      <c r="D90" s="199">
        <v>34232</v>
      </c>
      <c r="E90" s="144">
        <v>33084</v>
      </c>
      <c r="F90" s="199">
        <v>28950</v>
      </c>
      <c r="G90" s="144">
        <v>28286</v>
      </c>
      <c r="H90" s="199">
        <v>35961</v>
      </c>
      <c r="I90" s="144">
        <v>38921</v>
      </c>
      <c r="J90" s="199">
        <v>34553</v>
      </c>
      <c r="K90" s="144">
        <v>34896</v>
      </c>
      <c r="L90" s="199">
        <v>46861</v>
      </c>
      <c r="M90" s="144">
        <v>42656</v>
      </c>
      <c r="N90" s="199">
        <v>47226</v>
      </c>
      <c r="O90" s="144">
        <v>51727</v>
      </c>
      <c r="P90" s="199">
        <v>55671</v>
      </c>
      <c r="Q90" s="144">
        <v>56870</v>
      </c>
      <c r="R90" s="144">
        <v>42889</v>
      </c>
      <c r="S90" s="143">
        <v>60851</v>
      </c>
      <c r="T90" s="144">
        <v>48228</v>
      </c>
      <c r="U90" s="143">
        <v>57594</v>
      </c>
      <c r="V90" s="144">
        <v>68850</v>
      </c>
      <c r="W90" s="143">
        <v>64478</v>
      </c>
      <c r="X90" s="144">
        <v>58514</v>
      </c>
      <c r="Y90" s="143">
        <v>65545</v>
      </c>
      <c r="Z90" s="144">
        <v>73927</v>
      </c>
      <c r="AA90" s="143">
        <v>66161</v>
      </c>
    </row>
    <row r="91" spans="1:27" ht="12" customHeight="1">
      <c r="A91" s="142" t="s">
        <v>13</v>
      </c>
      <c r="B91" s="199">
        <v>27071</v>
      </c>
      <c r="C91" s="144">
        <v>35409</v>
      </c>
      <c r="D91" s="199">
        <v>37776</v>
      </c>
      <c r="E91" s="144">
        <v>43951</v>
      </c>
      <c r="F91" s="199">
        <v>45469</v>
      </c>
      <c r="G91" s="144">
        <v>42874</v>
      </c>
      <c r="H91" s="199">
        <v>45348</v>
      </c>
      <c r="I91" s="144">
        <v>48110</v>
      </c>
      <c r="J91" s="199">
        <v>50084</v>
      </c>
      <c r="K91" s="144">
        <v>52895</v>
      </c>
      <c r="L91" s="199">
        <v>49595</v>
      </c>
      <c r="M91" s="144">
        <v>52212</v>
      </c>
      <c r="N91" s="199">
        <v>53012</v>
      </c>
      <c r="O91" s="144">
        <v>53511</v>
      </c>
      <c r="P91" s="199">
        <v>55560</v>
      </c>
      <c r="Q91" s="144">
        <v>62668</v>
      </c>
      <c r="R91" s="144">
        <v>51988</v>
      </c>
      <c r="S91" s="143">
        <v>49508</v>
      </c>
      <c r="T91" s="144">
        <v>43768</v>
      </c>
      <c r="U91" s="143">
        <v>45262</v>
      </c>
      <c r="V91" s="144">
        <v>61410</v>
      </c>
      <c r="W91" s="143">
        <v>65247</v>
      </c>
      <c r="X91" s="144">
        <v>61688</v>
      </c>
      <c r="Y91" s="143">
        <v>51730</v>
      </c>
      <c r="Z91" s="144">
        <v>62556</v>
      </c>
      <c r="AA91" s="143">
        <v>64627</v>
      </c>
    </row>
    <row r="92" spans="1:27" ht="12" customHeight="1">
      <c r="A92" s="142" t="s">
        <v>14</v>
      </c>
      <c r="B92" s="199">
        <v>42349</v>
      </c>
      <c r="C92" s="144">
        <v>43956</v>
      </c>
      <c r="D92" s="199">
        <v>48541</v>
      </c>
      <c r="E92" s="144">
        <v>50227</v>
      </c>
      <c r="F92" s="199">
        <v>48481</v>
      </c>
      <c r="G92" s="144">
        <v>47387</v>
      </c>
      <c r="H92" s="199">
        <v>50338</v>
      </c>
      <c r="I92" s="144">
        <v>56234</v>
      </c>
      <c r="J92" s="199">
        <v>50442</v>
      </c>
      <c r="K92" s="144">
        <v>53080</v>
      </c>
      <c r="L92" s="199">
        <v>57023</v>
      </c>
      <c r="M92" s="144">
        <v>55263</v>
      </c>
      <c r="N92" s="199">
        <v>59599</v>
      </c>
      <c r="O92" s="144">
        <v>55505</v>
      </c>
      <c r="P92" s="199">
        <v>58348</v>
      </c>
      <c r="Q92" s="144">
        <v>60721</v>
      </c>
      <c r="R92" s="144">
        <v>49832</v>
      </c>
      <c r="S92" s="143">
        <v>43662</v>
      </c>
      <c r="T92" s="144">
        <v>53382</v>
      </c>
      <c r="U92" s="143">
        <v>54499</v>
      </c>
      <c r="V92" s="144">
        <v>46356</v>
      </c>
      <c r="W92" s="143">
        <v>50267</v>
      </c>
      <c r="X92" s="144">
        <v>51106</v>
      </c>
      <c r="Y92" s="143">
        <v>56714</v>
      </c>
      <c r="Z92" s="144">
        <v>54117</v>
      </c>
      <c r="AA92" s="143">
        <v>52425</v>
      </c>
    </row>
    <row r="93" spans="1:27" ht="12" customHeight="1">
      <c r="A93" s="142" t="s">
        <v>15</v>
      </c>
      <c r="B93" s="199">
        <v>45804</v>
      </c>
      <c r="C93" s="144">
        <v>44056</v>
      </c>
      <c r="D93" s="199">
        <v>47170</v>
      </c>
      <c r="E93" s="144">
        <v>44024</v>
      </c>
      <c r="F93" s="199">
        <v>42768</v>
      </c>
      <c r="G93" s="144">
        <v>47630</v>
      </c>
      <c r="H93" s="199">
        <v>50221</v>
      </c>
      <c r="I93" s="144">
        <v>41389</v>
      </c>
      <c r="J93" s="199">
        <v>42136</v>
      </c>
      <c r="K93" s="144">
        <v>43526</v>
      </c>
      <c r="L93" s="199">
        <v>45439</v>
      </c>
      <c r="M93" s="144">
        <v>49365</v>
      </c>
      <c r="N93" s="199">
        <v>46585</v>
      </c>
      <c r="O93" s="144">
        <v>50860</v>
      </c>
      <c r="P93" s="199">
        <v>46965</v>
      </c>
      <c r="Q93" s="144">
        <v>47755</v>
      </c>
      <c r="R93" s="144">
        <v>38893</v>
      </c>
      <c r="S93" s="143">
        <v>38329</v>
      </c>
      <c r="T93" s="144">
        <v>44058</v>
      </c>
      <c r="U93" s="143">
        <v>32955</v>
      </c>
      <c r="V93" s="144">
        <v>25931</v>
      </c>
      <c r="W93" s="143">
        <v>28783</v>
      </c>
      <c r="X93" s="144">
        <v>30478</v>
      </c>
      <c r="Y93" s="143">
        <v>38097</v>
      </c>
      <c r="Z93" s="144">
        <v>33226</v>
      </c>
      <c r="AA93" s="143">
        <v>35469</v>
      </c>
    </row>
    <row r="94" spans="1:27" ht="12" customHeight="1">
      <c r="A94" s="142" t="s">
        <v>16</v>
      </c>
      <c r="B94" s="199">
        <v>24605</v>
      </c>
      <c r="C94" s="144">
        <v>23088</v>
      </c>
      <c r="D94" s="199">
        <v>23197</v>
      </c>
      <c r="E94" s="144">
        <v>26665</v>
      </c>
      <c r="F94" s="199">
        <v>24600</v>
      </c>
      <c r="G94" s="144">
        <v>25800</v>
      </c>
      <c r="H94" s="199">
        <v>27181</v>
      </c>
      <c r="I94" s="144">
        <v>29079</v>
      </c>
      <c r="J94" s="199">
        <v>27383</v>
      </c>
      <c r="K94" s="144">
        <v>25009</v>
      </c>
      <c r="L94" s="199">
        <v>24451</v>
      </c>
      <c r="M94" s="144">
        <v>23557</v>
      </c>
      <c r="N94" s="199">
        <v>21082</v>
      </c>
      <c r="O94" s="144">
        <v>21273</v>
      </c>
      <c r="P94" s="199">
        <v>24822</v>
      </c>
      <c r="Q94" s="144">
        <v>22119</v>
      </c>
      <c r="R94" s="144">
        <v>20241</v>
      </c>
      <c r="S94" s="143">
        <v>15559</v>
      </c>
      <c r="T94" s="144">
        <v>11438</v>
      </c>
      <c r="U94" s="143">
        <v>18277</v>
      </c>
      <c r="V94" s="144">
        <v>13415</v>
      </c>
      <c r="W94" s="143">
        <v>16927</v>
      </c>
      <c r="X94" s="144">
        <v>19069</v>
      </c>
      <c r="Y94" s="143">
        <v>10615</v>
      </c>
      <c r="Z94" s="144">
        <v>7944</v>
      </c>
      <c r="AA94" s="143">
        <v>11238</v>
      </c>
    </row>
    <row r="95" spans="1:27" ht="12" customHeight="1">
      <c r="A95" s="142" t="s">
        <v>17</v>
      </c>
      <c r="B95" s="199">
        <v>16721</v>
      </c>
      <c r="C95" s="144">
        <v>15055</v>
      </c>
      <c r="D95" s="199">
        <v>14148</v>
      </c>
      <c r="E95" s="144">
        <v>13753</v>
      </c>
      <c r="F95" s="199">
        <v>14847</v>
      </c>
      <c r="G95" s="144">
        <v>17009</v>
      </c>
      <c r="H95" s="199">
        <v>13043</v>
      </c>
      <c r="I95" s="144">
        <v>11045</v>
      </c>
      <c r="J95" s="199">
        <v>13420</v>
      </c>
      <c r="K95" s="144">
        <v>11943</v>
      </c>
      <c r="L95" s="199">
        <v>10624</v>
      </c>
      <c r="M95" s="144">
        <v>9925</v>
      </c>
      <c r="N95" s="199">
        <v>13353</v>
      </c>
      <c r="O95" s="144">
        <v>10754</v>
      </c>
      <c r="P95" s="199">
        <v>12166</v>
      </c>
      <c r="Q95" s="144">
        <v>7895</v>
      </c>
      <c r="R95" s="144">
        <v>4383</v>
      </c>
      <c r="S95" s="143">
        <v>7881</v>
      </c>
      <c r="T95" s="144">
        <v>5665</v>
      </c>
      <c r="U95" s="143">
        <v>2335</v>
      </c>
      <c r="V95" s="144">
        <v>2529</v>
      </c>
      <c r="W95" s="143">
        <v>3577</v>
      </c>
      <c r="X95" s="144">
        <v>3943</v>
      </c>
      <c r="Y95" s="143">
        <v>5146</v>
      </c>
      <c r="Z95" s="144">
        <v>2651</v>
      </c>
      <c r="AA95" s="143">
        <v>3176</v>
      </c>
    </row>
    <row r="96" spans="1:27" ht="12" customHeight="1">
      <c r="A96" s="142" t="s">
        <v>18</v>
      </c>
      <c r="B96" s="199">
        <v>8716</v>
      </c>
      <c r="C96" s="144">
        <v>9256</v>
      </c>
      <c r="D96" s="199">
        <v>7190</v>
      </c>
      <c r="E96" s="144">
        <v>5003</v>
      </c>
      <c r="F96" s="199">
        <v>7095</v>
      </c>
      <c r="G96" s="144">
        <v>5354</v>
      </c>
      <c r="H96" s="199">
        <v>3800</v>
      </c>
      <c r="I96" s="144">
        <v>6067</v>
      </c>
      <c r="J96" s="199">
        <v>7174</v>
      </c>
      <c r="K96" s="144">
        <v>6295</v>
      </c>
      <c r="L96" s="199">
        <v>4095</v>
      </c>
      <c r="M96" s="144">
        <v>5767</v>
      </c>
      <c r="N96" s="199">
        <v>4768</v>
      </c>
      <c r="O96" s="144">
        <v>6443</v>
      </c>
      <c r="P96" s="199">
        <v>4003</v>
      </c>
      <c r="Q96" s="144">
        <v>3827</v>
      </c>
      <c r="R96" s="144">
        <v>368</v>
      </c>
      <c r="S96" s="143">
        <v>1970</v>
      </c>
      <c r="T96" s="144">
        <v>2247</v>
      </c>
      <c r="U96" s="143">
        <v>2051</v>
      </c>
      <c r="V96" s="144">
        <v>0</v>
      </c>
      <c r="W96" s="143">
        <v>941</v>
      </c>
      <c r="X96" s="144">
        <v>2529</v>
      </c>
      <c r="Y96" s="143">
        <v>3308</v>
      </c>
      <c r="Z96" s="144">
        <v>225</v>
      </c>
      <c r="AA96" s="143">
        <v>191</v>
      </c>
    </row>
    <row r="97" spans="1:27" ht="12" customHeight="1">
      <c r="A97" s="142" t="s">
        <v>19</v>
      </c>
      <c r="B97" s="199">
        <v>3434</v>
      </c>
      <c r="C97" s="144">
        <v>3895</v>
      </c>
      <c r="D97" s="199">
        <v>3413</v>
      </c>
      <c r="E97" s="144">
        <v>2063</v>
      </c>
      <c r="F97" s="199">
        <v>2514</v>
      </c>
      <c r="G97" s="144">
        <v>3187</v>
      </c>
      <c r="H97" s="199">
        <v>2382</v>
      </c>
      <c r="I97" s="144">
        <v>1134</v>
      </c>
      <c r="J97" s="199">
        <v>2284</v>
      </c>
      <c r="K97" s="144">
        <v>2003</v>
      </c>
      <c r="L97" s="199">
        <v>2692</v>
      </c>
      <c r="M97" s="144">
        <v>2717</v>
      </c>
      <c r="N97" s="199">
        <v>1283</v>
      </c>
      <c r="O97" s="144">
        <v>1435</v>
      </c>
      <c r="P97" s="199">
        <v>1666</v>
      </c>
      <c r="Q97" s="144">
        <v>2090</v>
      </c>
      <c r="R97" s="144">
        <v>311</v>
      </c>
      <c r="S97" s="143">
        <v>746</v>
      </c>
      <c r="T97" s="144">
        <v>287</v>
      </c>
      <c r="U97" s="143">
        <v>0</v>
      </c>
      <c r="V97" s="144">
        <v>0</v>
      </c>
      <c r="W97" s="143">
        <v>0</v>
      </c>
      <c r="X97" s="144">
        <v>76</v>
      </c>
      <c r="Y97" s="143">
        <v>84</v>
      </c>
      <c r="Z97" s="144">
        <v>0</v>
      </c>
      <c r="AA97" s="143">
        <v>457</v>
      </c>
    </row>
    <row r="98" spans="1:27" ht="12" customHeight="1">
      <c r="A98" s="142" t="s">
        <v>20</v>
      </c>
      <c r="B98" s="199">
        <v>3325</v>
      </c>
      <c r="C98" s="144">
        <v>2757</v>
      </c>
      <c r="D98" s="199">
        <v>1256</v>
      </c>
      <c r="E98" s="144">
        <v>2245</v>
      </c>
      <c r="F98" s="199">
        <v>2745</v>
      </c>
      <c r="G98" s="144">
        <v>1379</v>
      </c>
      <c r="H98" s="199">
        <v>1643</v>
      </c>
      <c r="I98" s="144">
        <v>2120</v>
      </c>
      <c r="J98" s="199">
        <v>2461</v>
      </c>
      <c r="K98" s="144">
        <v>3777</v>
      </c>
      <c r="L98" s="199">
        <v>3044</v>
      </c>
      <c r="M98" s="144">
        <v>2053</v>
      </c>
      <c r="N98" s="199">
        <v>1847</v>
      </c>
      <c r="O98" s="144">
        <v>1804</v>
      </c>
      <c r="P98" s="199">
        <v>944</v>
      </c>
      <c r="Q98" s="144">
        <v>1711</v>
      </c>
      <c r="R98" s="144">
        <v>0</v>
      </c>
      <c r="S98" s="143">
        <v>182</v>
      </c>
      <c r="T98" s="144">
        <v>259</v>
      </c>
      <c r="U98" s="143">
        <v>1273</v>
      </c>
      <c r="V98" s="144">
        <v>400</v>
      </c>
      <c r="W98" s="143">
        <v>616</v>
      </c>
      <c r="X98" s="144">
        <v>333</v>
      </c>
      <c r="Y98" s="143">
        <v>204</v>
      </c>
      <c r="Z98" s="144">
        <v>794</v>
      </c>
      <c r="AA98" s="143">
        <v>555</v>
      </c>
    </row>
    <row r="99" spans="1:27" ht="12" customHeight="1">
      <c r="A99" s="147" t="s">
        <v>8</v>
      </c>
      <c r="B99" s="200">
        <v>72779</v>
      </c>
      <c r="C99" s="149">
        <v>84207</v>
      </c>
      <c r="D99" s="200">
        <v>86053</v>
      </c>
      <c r="E99" s="149">
        <v>85052</v>
      </c>
      <c r="F99" s="200">
        <v>82292</v>
      </c>
      <c r="G99" s="149">
        <v>79269</v>
      </c>
      <c r="H99" s="200">
        <v>84905</v>
      </c>
      <c r="I99" s="149">
        <v>86662</v>
      </c>
      <c r="J99" s="200">
        <v>89571</v>
      </c>
      <c r="K99" s="149">
        <v>89610</v>
      </c>
      <c r="L99" s="200">
        <v>92998</v>
      </c>
      <c r="M99" s="149">
        <v>96187</v>
      </c>
      <c r="N99" s="200">
        <v>92632</v>
      </c>
      <c r="O99" s="149">
        <v>95711</v>
      </c>
      <c r="P99" s="200">
        <v>98048</v>
      </c>
      <c r="Q99" s="149">
        <v>101916</v>
      </c>
      <c r="R99" s="149">
        <v>107987</v>
      </c>
      <c r="S99" s="148">
        <v>104112</v>
      </c>
      <c r="T99" s="149">
        <v>108351</v>
      </c>
      <c r="U99" s="148">
        <v>108547</v>
      </c>
      <c r="V99" s="149">
        <v>111905</v>
      </c>
      <c r="W99" s="148">
        <v>113232</v>
      </c>
      <c r="X99" s="149">
        <v>107842</v>
      </c>
      <c r="Y99" s="148">
        <v>121026</v>
      </c>
      <c r="Z99" s="149">
        <v>123487</v>
      </c>
      <c r="AA99" s="148">
        <v>123949</v>
      </c>
    </row>
    <row r="100" spans="1:27" ht="12" customHeight="1">
      <c r="A100" s="142" t="s">
        <v>11</v>
      </c>
      <c r="B100" s="199">
        <v>6041</v>
      </c>
      <c r="C100" s="144">
        <v>9853</v>
      </c>
      <c r="D100" s="199">
        <v>8244</v>
      </c>
      <c r="E100" s="144">
        <v>9026</v>
      </c>
      <c r="F100" s="199">
        <v>8338</v>
      </c>
      <c r="G100" s="144">
        <v>5796</v>
      </c>
      <c r="H100" s="199">
        <v>8481</v>
      </c>
      <c r="I100" s="144">
        <v>9266</v>
      </c>
      <c r="J100" s="199">
        <v>11205</v>
      </c>
      <c r="K100" s="144">
        <v>10407</v>
      </c>
      <c r="L100" s="199">
        <v>10657</v>
      </c>
      <c r="M100" s="144">
        <v>12521</v>
      </c>
      <c r="N100" s="199">
        <v>9911</v>
      </c>
      <c r="O100" s="144">
        <v>11939</v>
      </c>
      <c r="P100" s="199">
        <v>11411</v>
      </c>
      <c r="Q100" s="144">
        <v>13694</v>
      </c>
      <c r="R100" s="144">
        <v>16343</v>
      </c>
      <c r="S100" s="143">
        <v>14845</v>
      </c>
      <c r="T100" s="144">
        <v>17057</v>
      </c>
      <c r="U100" s="143">
        <v>18760</v>
      </c>
      <c r="V100" s="144">
        <v>21659</v>
      </c>
      <c r="W100" s="143">
        <v>21661</v>
      </c>
      <c r="X100" s="144">
        <v>15984</v>
      </c>
      <c r="Y100" s="143">
        <v>22351</v>
      </c>
      <c r="Z100" s="576">
        <v>23638</v>
      </c>
      <c r="AA100" s="143">
        <v>22942</v>
      </c>
    </row>
    <row r="101" spans="1:27" ht="12" customHeight="1">
      <c r="A101" s="142" t="s">
        <v>12</v>
      </c>
      <c r="B101" s="199">
        <v>10313</v>
      </c>
      <c r="C101" s="144">
        <v>13279</v>
      </c>
      <c r="D101" s="199">
        <v>13070</v>
      </c>
      <c r="E101" s="144">
        <v>11728</v>
      </c>
      <c r="F101" s="199">
        <v>10474</v>
      </c>
      <c r="G101" s="144">
        <v>10557</v>
      </c>
      <c r="H101" s="199">
        <v>11523</v>
      </c>
      <c r="I101" s="144">
        <v>11627</v>
      </c>
      <c r="J101" s="199">
        <v>11638</v>
      </c>
      <c r="K101" s="144">
        <v>13541</v>
      </c>
      <c r="L101" s="199">
        <v>14869</v>
      </c>
      <c r="M101" s="144">
        <v>15840</v>
      </c>
      <c r="N101" s="199">
        <v>14628</v>
      </c>
      <c r="O101" s="144">
        <v>13502</v>
      </c>
      <c r="P101" s="199">
        <v>16735</v>
      </c>
      <c r="Q101" s="144">
        <v>16673</v>
      </c>
      <c r="R101" s="144">
        <v>21397</v>
      </c>
      <c r="S101" s="143">
        <v>17423</v>
      </c>
      <c r="T101" s="144">
        <v>19161</v>
      </c>
      <c r="U101" s="143">
        <v>16379</v>
      </c>
      <c r="V101" s="144">
        <v>17470</v>
      </c>
      <c r="W101" s="143">
        <v>18232</v>
      </c>
      <c r="X101" s="144">
        <v>19704</v>
      </c>
      <c r="Y101" s="143">
        <v>26857</v>
      </c>
      <c r="Z101" s="144">
        <v>27140</v>
      </c>
      <c r="AA101" s="143">
        <v>26866</v>
      </c>
    </row>
    <row r="102" spans="1:27" ht="12" customHeight="1">
      <c r="A102" s="142" t="s">
        <v>13</v>
      </c>
      <c r="B102" s="199">
        <v>9193</v>
      </c>
      <c r="C102" s="144">
        <v>14407</v>
      </c>
      <c r="D102" s="199">
        <v>16109</v>
      </c>
      <c r="E102" s="144">
        <v>15757</v>
      </c>
      <c r="F102" s="199">
        <v>12597</v>
      </c>
      <c r="G102" s="144">
        <v>11660</v>
      </c>
      <c r="H102" s="199">
        <v>15656</v>
      </c>
      <c r="I102" s="144">
        <v>13331</v>
      </c>
      <c r="J102" s="199">
        <v>14233</v>
      </c>
      <c r="K102" s="144">
        <v>13707</v>
      </c>
      <c r="L102" s="199">
        <v>15492</v>
      </c>
      <c r="M102" s="144">
        <v>17081</v>
      </c>
      <c r="N102" s="199">
        <v>15523</v>
      </c>
      <c r="O102" s="144">
        <v>17753</v>
      </c>
      <c r="P102" s="199">
        <v>18759</v>
      </c>
      <c r="Q102" s="144">
        <v>20296</v>
      </c>
      <c r="R102" s="144">
        <v>19520</v>
      </c>
      <c r="S102" s="143">
        <v>20554</v>
      </c>
      <c r="T102" s="144">
        <v>19309</v>
      </c>
      <c r="U102" s="143">
        <v>18964</v>
      </c>
      <c r="V102" s="144">
        <v>18368</v>
      </c>
      <c r="W102" s="143">
        <v>22634</v>
      </c>
      <c r="X102" s="144">
        <v>21636</v>
      </c>
      <c r="Y102" s="143">
        <v>20681</v>
      </c>
      <c r="Z102" s="144">
        <v>25208</v>
      </c>
      <c r="AA102" s="143">
        <v>26360</v>
      </c>
    </row>
    <row r="103" spans="1:27" ht="12" customHeight="1">
      <c r="A103" s="142" t="s">
        <v>14</v>
      </c>
      <c r="B103" s="199">
        <v>13895</v>
      </c>
      <c r="C103" s="144">
        <v>13788</v>
      </c>
      <c r="D103" s="199">
        <v>16124</v>
      </c>
      <c r="E103" s="144">
        <v>14981</v>
      </c>
      <c r="F103" s="199">
        <v>15263</v>
      </c>
      <c r="G103" s="144">
        <v>14307</v>
      </c>
      <c r="H103" s="199">
        <v>13776</v>
      </c>
      <c r="I103" s="144">
        <v>17019</v>
      </c>
      <c r="J103" s="199">
        <v>16810</v>
      </c>
      <c r="K103" s="144">
        <v>15917</v>
      </c>
      <c r="L103" s="199">
        <v>15860</v>
      </c>
      <c r="M103" s="144">
        <v>16589</v>
      </c>
      <c r="N103" s="199">
        <v>16132</v>
      </c>
      <c r="O103" s="144">
        <v>17581</v>
      </c>
      <c r="P103" s="199">
        <v>17733</v>
      </c>
      <c r="Q103" s="144">
        <v>17964</v>
      </c>
      <c r="R103" s="144">
        <v>20453</v>
      </c>
      <c r="S103" s="143">
        <v>17794</v>
      </c>
      <c r="T103" s="144">
        <v>20527</v>
      </c>
      <c r="U103" s="143">
        <v>23251</v>
      </c>
      <c r="V103" s="144">
        <v>22869</v>
      </c>
      <c r="W103" s="143">
        <v>20188</v>
      </c>
      <c r="X103" s="144">
        <v>19657</v>
      </c>
      <c r="Y103" s="143">
        <v>21259</v>
      </c>
      <c r="Z103" s="144">
        <v>19223</v>
      </c>
      <c r="AA103" s="143">
        <v>20223</v>
      </c>
    </row>
    <row r="104" spans="1:27" ht="12" customHeight="1">
      <c r="A104" s="142" t="s">
        <v>15</v>
      </c>
      <c r="B104" s="199">
        <v>13416</v>
      </c>
      <c r="C104" s="144">
        <v>13129</v>
      </c>
      <c r="D104" s="199">
        <v>15597</v>
      </c>
      <c r="E104" s="144">
        <v>15560</v>
      </c>
      <c r="F104" s="199">
        <v>13650</v>
      </c>
      <c r="G104" s="144">
        <v>13273</v>
      </c>
      <c r="H104" s="199">
        <v>14251</v>
      </c>
      <c r="I104" s="144">
        <v>14763</v>
      </c>
      <c r="J104" s="199">
        <v>15754</v>
      </c>
      <c r="K104" s="144">
        <v>14084</v>
      </c>
      <c r="L104" s="199">
        <v>16270</v>
      </c>
      <c r="M104" s="144">
        <v>15230</v>
      </c>
      <c r="N104" s="199">
        <v>17015</v>
      </c>
      <c r="O104" s="144">
        <v>16538</v>
      </c>
      <c r="P104" s="199">
        <v>14198</v>
      </c>
      <c r="Q104" s="144">
        <v>15271</v>
      </c>
      <c r="R104" s="144">
        <v>14048</v>
      </c>
      <c r="S104" s="143">
        <v>16619</v>
      </c>
      <c r="T104" s="144">
        <v>16659</v>
      </c>
      <c r="U104" s="143">
        <v>17141</v>
      </c>
      <c r="V104" s="144">
        <v>18570</v>
      </c>
      <c r="W104" s="143">
        <v>16862</v>
      </c>
      <c r="X104" s="144">
        <v>14391</v>
      </c>
      <c r="Y104" s="143">
        <v>19175</v>
      </c>
      <c r="Z104" s="144">
        <v>18062</v>
      </c>
      <c r="AA104" s="143">
        <v>17732</v>
      </c>
    </row>
    <row r="105" spans="1:27" ht="12" customHeight="1">
      <c r="A105" s="142" t="s">
        <v>16</v>
      </c>
      <c r="B105" s="199">
        <v>9134</v>
      </c>
      <c r="C105" s="144">
        <v>8450</v>
      </c>
      <c r="D105" s="199">
        <v>8415</v>
      </c>
      <c r="E105" s="144">
        <v>7547</v>
      </c>
      <c r="F105" s="199">
        <v>9837</v>
      </c>
      <c r="G105" s="144">
        <v>10426</v>
      </c>
      <c r="H105" s="199">
        <v>10436</v>
      </c>
      <c r="I105" s="144">
        <v>9593</v>
      </c>
      <c r="J105" s="199">
        <v>9597</v>
      </c>
      <c r="K105" s="144">
        <v>10210</v>
      </c>
      <c r="L105" s="199">
        <v>9453</v>
      </c>
      <c r="M105" s="144">
        <v>9478</v>
      </c>
      <c r="N105" s="199">
        <v>9465</v>
      </c>
      <c r="O105" s="144">
        <v>8944</v>
      </c>
      <c r="P105" s="199">
        <v>10073</v>
      </c>
      <c r="Q105" s="144">
        <v>9653</v>
      </c>
      <c r="R105" s="144">
        <v>9433</v>
      </c>
      <c r="S105" s="143">
        <v>9396</v>
      </c>
      <c r="T105" s="144">
        <v>8756</v>
      </c>
      <c r="U105" s="143">
        <v>8013</v>
      </c>
      <c r="V105" s="144">
        <v>7614</v>
      </c>
      <c r="W105" s="143">
        <v>7825</v>
      </c>
      <c r="X105" s="144">
        <v>9197</v>
      </c>
      <c r="Y105" s="143">
        <v>7694</v>
      </c>
      <c r="Z105" s="144">
        <v>6926</v>
      </c>
      <c r="AA105" s="143">
        <v>7075</v>
      </c>
    </row>
    <row r="106" spans="1:27" ht="12" customHeight="1">
      <c r="A106" s="142" t="s">
        <v>17</v>
      </c>
      <c r="B106" s="199">
        <v>4594</v>
      </c>
      <c r="C106" s="144">
        <v>5869</v>
      </c>
      <c r="D106" s="199">
        <v>4724</v>
      </c>
      <c r="E106" s="144">
        <v>4679</v>
      </c>
      <c r="F106" s="199">
        <v>6063</v>
      </c>
      <c r="G106" s="144">
        <v>5754</v>
      </c>
      <c r="H106" s="199">
        <v>4467</v>
      </c>
      <c r="I106" s="144">
        <v>5352</v>
      </c>
      <c r="J106" s="199">
        <v>4866</v>
      </c>
      <c r="K106" s="144">
        <v>5635</v>
      </c>
      <c r="L106" s="199">
        <v>5222</v>
      </c>
      <c r="M106" s="144">
        <v>4167</v>
      </c>
      <c r="N106" s="199">
        <v>4681</v>
      </c>
      <c r="O106" s="144">
        <v>5395</v>
      </c>
      <c r="P106" s="199">
        <v>5025</v>
      </c>
      <c r="Q106" s="144">
        <v>5416</v>
      </c>
      <c r="R106" s="144">
        <v>4142</v>
      </c>
      <c r="S106" s="143">
        <v>4211</v>
      </c>
      <c r="T106" s="144">
        <v>3924</v>
      </c>
      <c r="U106" s="143">
        <v>3194</v>
      </c>
      <c r="V106" s="144">
        <v>3370</v>
      </c>
      <c r="W106" s="143">
        <v>3141</v>
      </c>
      <c r="X106" s="144">
        <v>4157</v>
      </c>
      <c r="Y106" s="143">
        <v>2272</v>
      </c>
      <c r="Z106" s="144">
        <v>2132</v>
      </c>
      <c r="AA106" s="143">
        <v>1388</v>
      </c>
    </row>
    <row r="107" spans="1:27" ht="12" customHeight="1">
      <c r="A107" s="142" t="s">
        <v>18</v>
      </c>
      <c r="B107" s="199">
        <v>3246</v>
      </c>
      <c r="C107" s="144">
        <v>2897</v>
      </c>
      <c r="D107" s="199">
        <v>1744</v>
      </c>
      <c r="E107" s="144">
        <v>3601</v>
      </c>
      <c r="F107" s="199">
        <v>3574</v>
      </c>
      <c r="G107" s="144">
        <v>4263</v>
      </c>
      <c r="H107" s="199">
        <v>2959</v>
      </c>
      <c r="I107" s="144">
        <v>2793</v>
      </c>
      <c r="J107" s="199">
        <v>3110</v>
      </c>
      <c r="K107" s="144">
        <v>3591</v>
      </c>
      <c r="L107" s="199">
        <v>3241</v>
      </c>
      <c r="M107" s="144">
        <v>3228</v>
      </c>
      <c r="N107" s="199">
        <v>2361</v>
      </c>
      <c r="O107" s="144">
        <v>1956</v>
      </c>
      <c r="P107" s="199">
        <v>2050</v>
      </c>
      <c r="Q107" s="144">
        <v>1621</v>
      </c>
      <c r="R107" s="144">
        <v>1793</v>
      </c>
      <c r="S107" s="143">
        <v>1577</v>
      </c>
      <c r="T107" s="144">
        <v>2430</v>
      </c>
      <c r="U107" s="143">
        <v>1722</v>
      </c>
      <c r="V107" s="144">
        <v>909</v>
      </c>
      <c r="W107" s="143">
        <v>1427</v>
      </c>
      <c r="X107" s="144">
        <v>985</v>
      </c>
      <c r="Y107" s="143">
        <v>485</v>
      </c>
      <c r="Z107" s="144">
        <v>875</v>
      </c>
      <c r="AA107" s="143">
        <v>756</v>
      </c>
    </row>
    <row r="108" spans="1:27" ht="12" customHeight="1">
      <c r="A108" s="142" t="s">
        <v>19</v>
      </c>
      <c r="B108" s="199">
        <v>1516</v>
      </c>
      <c r="C108" s="144">
        <v>1190</v>
      </c>
      <c r="D108" s="199">
        <v>715</v>
      </c>
      <c r="E108" s="144">
        <v>480</v>
      </c>
      <c r="F108" s="199">
        <v>1158</v>
      </c>
      <c r="G108" s="144">
        <v>1540</v>
      </c>
      <c r="H108" s="199">
        <v>986</v>
      </c>
      <c r="I108" s="144">
        <v>1877</v>
      </c>
      <c r="J108" s="199">
        <v>862</v>
      </c>
      <c r="K108" s="144">
        <v>1579</v>
      </c>
      <c r="L108" s="199">
        <v>822</v>
      </c>
      <c r="M108" s="144">
        <v>1024</v>
      </c>
      <c r="N108" s="199">
        <v>1332</v>
      </c>
      <c r="O108" s="144">
        <v>897</v>
      </c>
      <c r="P108" s="199">
        <v>1125</v>
      </c>
      <c r="Q108" s="144">
        <v>881</v>
      </c>
      <c r="R108" s="144">
        <v>291</v>
      </c>
      <c r="S108" s="143">
        <v>1149</v>
      </c>
      <c r="T108" s="144">
        <v>414</v>
      </c>
      <c r="U108" s="143">
        <v>342</v>
      </c>
      <c r="V108" s="144">
        <v>529</v>
      </c>
      <c r="W108" s="143">
        <v>361</v>
      </c>
      <c r="X108" s="144">
        <v>940</v>
      </c>
      <c r="Y108" s="143">
        <v>181</v>
      </c>
      <c r="Z108" s="144">
        <v>283</v>
      </c>
      <c r="AA108" s="143">
        <v>607</v>
      </c>
    </row>
    <row r="109" spans="1:27" ht="12" customHeight="1">
      <c r="A109" s="142" t="s">
        <v>20</v>
      </c>
      <c r="B109" s="199">
        <v>1431</v>
      </c>
      <c r="C109" s="144">
        <v>1345</v>
      </c>
      <c r="D109" s="199">
        <v>1311</v>
      </c>
      <c r="E109" s="144">
        <v>1693</v>
      </c>
      <c r="F109" s="199">
        <v>1338</v>
      </c>
      <c r="G109" s="144">
        <v>1693</v>
      </c>
      <c r="H109" s="199">
        <v>2370</v>
      </c>
      <c r="I109" s="144">
        <v>1041</v>
      </c>
      <c r="J109" s="199">
        <v>1496</v>
      </c>
      <c r="K109" s="144">
        <v>939</v>
      </c>
      <c r="L109" s="199">
        <v>1112</v>
      </c>
      <c r="M109" s="144">
        <v>1029</v>
      </c>
      <c r="N109" s="199">
        <v>1584</v>
      </c>
      <c r="O109" s="144">
        <v>1206</v>
      </c>
      <c r="P109" s="199">
        <v>939</v>
      </c>
      <c r="Q109" s="144">
        <v>447</v>
      </c>
      <c r="R109" s="144">
        <v>567</v>
      </c>
      <c r="S109" s="143">
        <v>544</v>
      </c>
      <c r="T109" s="144">
        <v>114</v>
      </c>
      <c r="U109" s="143">
        <v>781</v>
      </c>
      <c r="V109" s="144">
        <v>547</v>
      </c>
      <c r="W109" s="143">
        <v>901</v>
      </c>
      <c r="X109" s="144">
        <v>1191</v>
      </c>
      <c r="Y109" s="143">
        <v>71</v>
      </c>
      <c r="Z109" s="144">
        <v>0</v>
      </c>
      <c r="AA109" s="143">
        <v>0</v>
      </c>
    </row>
    <row r="110" spans="1:27" ht="12" customHeight="1">
      <c r="A110" s="147" t="s">
        <v>46</v>
      </c>
      <c r="B110" s="200">
        <v>68633</v>
      </c>
      <c r="C110" s="149">
        <v>67353</v>
      </c>
      <c r="D110" s="200">
        <v>72344</v>
      </c>
      <c r="E110" s="149">
        <v>74948</v>
      </c>
      <c r="F110" s="200">
        <v>76563</v>
      </c>
      <c r="G110" s="149">
        <v>72767</v>
      </c>
      <c r="H110" s="200">
        <v>72146</v>
      </c>
      <c r="I110" s="149">
        <v>77500</v>
      </c>
      <c r="J110" s="200">
        <v>77778</v>
      </c>
      <c r="K110" s="149">
        <v>81082</v>
      </c>
      <c r="L110" s="200">
        <v>80530</v>
      </c>
      <c r="M110" s="149">
        <v>82050</v>
      </c>
      <c r="N110" s="200">
        <v>82239</v>
      </c>
      <c r="O110" s="149">
        <v>80654</v>
      </c>
      <c r="P110" s="200">
        <v>80406</v>
      </c>
      <c r="Q110" s="149">
        <v>78995</v>
      </c>
      <c r="R110" s="149">
        <v>153268</v>
      </c>
      <c r="S110" s="148">
        <v>155885</v>
      </c>
      <c r="T110" s="149">
        <v>162650</v>
      </c>
      <c r="U110" s="148">
        <v>163672</v>
      </c>
      <c r="V110" s="149">
        <v>177814</v>
      </c>
      <c r="W110" s="148">
        <v>172813</v>
      </c>
      <c r="X110" s="149">
        <v>163215</v>
      </c>
      <c r="Y110" s="148">
        <v>163734</v>
      </c>
      <c r="Z110" s="149">
        <v>166664</v>
      </c>
      <c r="AA110" s="148">
        <v>172567</v>
      </c>
    </row>
    <row r="111" spans="1:27" ht="12" customHeight="1">
      <c r="A111" s="142" t="s">
        <v>11</v>
      </c>
      <c r="B111" s="199">
        <v>6721</v>
      </c>
      <c r="C111" s="144">
        <v>6275</v>
      </c>
      <c r="D111" s="199">
        <v>6705</v>
      </c>
      <c r="E111" s="144">
        <v>7845</v>
      </c>
      <c r="F111" s="199">
        <v>8238</v>
      </c>
      <c r="G111" s="144">
        <v>7435</v>
      </c>
      <c r="H111" s="199">
        <v>6849</v>
      </c>
      <c r="I111" s="144">
        <v>8442</v>
      </c>
      <c r="J111" s="199">
        <v>8971</v>
      </c>
      <c r="K111" s="144">
        <v>10052</v>
      </c>
      <c r="L111" s="199">
        <v>11113</v>
      </c>
      <c r="M111" s="144">
        <v>10952</v>
      </c>
      <c r="N111" s="199">
        <v>11681</v>
      </c>
      <c r="O111" s="144">
        <v>11082</v>
      </c>
      <c r="P111" s="199">
        <v>10170</v>
      </c>
      <c r="Q111" s="144">
        <v>9966</v>
      </c>
      <c r="R111" s="144">
        <v>20610</v>
      </c>
      <c r="S111" s="143">
        <v>22429</v>
      </c>
      <c r="T111" s="144">
        <v>29494</v>
      </c>
      <c r="U111" s="143">
        <v>26725</v>
      </c>
      <c r="V111" s="144">
        <v>29284</v>
      </c>
      <c r="W111" s="143">
        <v>32241</v>
      </c>
      <c r="X111" s="144">
        <v>28993</v>
      </c>
      <c r="Y111" s="143">
        <v>26731</v>
      </c>
      <c r="Z111" s="144">
        <v>26412</v>
      </c>
      <c r="AA111" s="143">
        <v>27773</v>
      </c>
    </row>
    <row r="112" spans="1:27" ht="12" customHeight="1">
      <c r="A112" s="142" t="s">
        <v>12</v>
      </c>
      <c r="B112" s="199">
        <v>11324</v>
      </c>
      <c r="C112" s="144">
        <v>9700</v>
      </c>
      <c r="D112" s="199">
        <v>12392</v>
      </c>
      <c r="E112" s="144">
        <v>11046</v>
      </c>
      <c r="F112" s="199">
        <v>11123</v>
      </c>
      <c r="G112" s="144">
        <v>8553</v>
      </c>
      <c r="H112" s="199">
        <v>8769</v>
      </c>
      <c r="I112" s="144">
        <v>12374</v>
      </c>
      <c r="J112" s="199">
        <v>13621</v>
      </c>
      <c r="K112" s="144">
        <v>16282</v>
      </c>
      <c r="L112" s="199">
        <v>15383</v>
      </c>
      <c r="M112" s="144">
        <v>16052</v>
      </c>
      <c r="N112" s="199">
        <v>15836</v>
      </c>
      <c r="O112" s="144">
        <v>15091</v>
      </c>
      <c r="P112" s="199">
        <v>14954</v>
      </c>
      <c r="Q112" s="144">
        <v>15062</v>
      </c>
      <c r="R112" s="144">
        <v>29675</v>
      </c>
      <c r="S112" s="143">
        <v>33998</v>
      </c>
      <c r="T112" s="144">
        <v>40412</v>
      </c>
      <c r="U112" s="143">
        <v>37285</v>
      </c>
      <c r="V112" s="144">
        <v>37418</v>
      </c>
      <c r="W112" s="143">
        <v>38600</v>
      </c>
      <c r="X112" s="144">
        <v>32786</v>
      </c>
      <c r="Y112" s="143">
        <v>39463</v>
      </c>
      <c r="Z112" s="144">
        <v>37024</v>
      </c>
      <c r="AA112" s="143">
        <v>37725</v>
      </c>
    </row>
    <row r="113" spans="1:27" ht="12" customHeight="1">
      <c r="A113" s="142" t="s">
        <v>13</v>
      </c>
      <c r="B113" s="199">
        <v>8928</v>
      </c>
      <c r="C113" s="144">
        <v>8759</v>
      </c>
      <c r="D113" s="199">
        <v>10742</v>
      </c>
      <c r="E113" s="144">
        <v>13421</v>
      </c>
      <c r="F113" s="199">
        <v>15078</v>
      </c>
      <c r="G113" s="144">
        <v>14267</v>
      </c>
      <c r="H113" s="199">
        <v>12662</v>
      </c>
      <c r="I113" s="144">
        <v>16452</v>
      </c>
      <c r="J113" s="199">
        <v>13510</v>
      </c>
      <c r="K113" s="144">
        <v>13557</v>
      </c>
      <c r="L113" s="199">
        <v>13497</v>
      </c>
      <c r="M113" s="144">
        <v>15427</v>
      </c>
      <c r="N113" s="199">
        <v>14109</v>
      </c>
      <c r="O113" s="144">
        <v>13365</v>
      </c>
      <c r="P113" s="199">
        <v>16335</v>
      </c>
      <c r="Q113" s="144">
        <v>15377</v>
      </c>
      <c r="R113" s="144">
        <v>27506</v>
      </c>
      <c r="S113" s="143">
        <v>31925</v>
      </c>
      <c r="T113" s="144">
        <v>27315</v>
      </c>
      <c r="U113" s="143">
        <v>29484</v>
      </c>
      <c r="V113" s="144">
        <v>35306</v>
      </c>
      <c r="W113" s="143">
        <v>38534</v>
      </c>
      <c r="X113" s="144">
        <v>36721</v>
      </c>
      <c r="Y113" s="143">
        <v>31155</v>
      </c>
      <c r="Z113" s="144">
        <v>31547</v>
      </c>
      <c r="AA113" s="143">
        <v>37812</v>
      </c>
    </row>
    <row r="114" spans="1:27" ht="12" customHeight="1">
      <c r="A114" s="142" t="s">
        <v>14</v>
      </c>
      <c r="B114" s="199">
        <v>10324</v>
      </c>
      <c r="C114" s="144">
        <v>10839</v>
      </c>
      <c r="D114" s="199">
        <v>11899</v>
      </c>
      <c r="E114" s="144">
        <v>15283</v>
      </c>
      <c r="F114" s="199">
        <v>14904</v>
      </c>
      <c r="G114" s="144">
        <v>14195</v>
      </c>
      <c r="H114" s="199">
        <v>14024</v>
      </c>
      <c r="I114" s="144">
        <v>12409</v>
      </c>
      <c r="J114" s="199">
        <v>14606</v>
      </c>
      <c r="K114" s="144">
        <v>15516</v>
      </c>
      <c r="L114" s="199">
        <v>13942</v>
      </c>
      <c r="M114" s="144">
        <v>14527</v>
      </c>
      <c r="N114" s="199">
        <v>16289</v>
      </c>
      <c r="O114" s="144">
        <v>16036</v>
      </c>
      <c r="P114" s="199">
        <v>13678</v>
      </c>
      <c r="Q114" s="144">
        <v>11441</v>
      </c>
      <c r="R114" s="144">
        <v>35726</v>
      </c>
      <c r="S114" s="143">
        <v>32083</v>
      </c>
      <c r="T114" s="144">
        <v>29622</v>
      </c>
      <c r="U114" s="143">
        <v>31018</v>
      </c>
      <c r="V114" s="144">
        <v>37478</v>
      </c>
      <c r="W114" s="143">
        <v>30626</v>
      </c>
      <c r="X114" s="144">
        <v>29226</v>
      </c>
      <c r="Y114" s="143">
        <v>26032</v>
      </c>
      <c r="Z114" s="144">
        <v>25944</v>
      </c>
      <c r="AA114" s="143">
        <v>31988</v>
      </c>
    </row>
    <row r="115" spans="1:27" ht="12" customHeight="1">
      <c r="A115" s="142" t="s">
        <v>15</v>
      </c>
      <c r="B115" s="199">
        <v>9623</v>
      </c>
      <c r="C115" s="144">
        <v>9717</v>
      </c>
      <c r="D115" s="199">
        <v>10401</v>
      </c>
      <c r="E115" s="144">
        <v>10887</v>
      </c>
      <c r="F115" s="199">
        <v>12037</v>
      </c>
      <c r="G115" s="144">
        <v>11049</v>
      </c>
      <c r="H115" s="199">
        <v>13061</v>
      </c>
      <c r="I115" s="144">
        <v>12480</v>
      </c>
      <c r="J115" s="199">
        <v>10946</v>
      </c>
      <c r="K115" s="144">
        <v>12286</v>
      </c>
      <c r="L115" s="199">
        <v>12737</v>
      </c>
      <c r="M115" s="144">
        <v>12875</v>
      </c>
      <c r="N115" s="199">
        <v>11566</v>
      </c>
      <c r="O115" s="144">
        <v>12146</v>
      </c>
      <c r="P115" s="199">
        <v>12759</v>
      </c>
      <c r="Q115" s="144">
        <v>12912</v>
      </c>
      <c r="R115" s="144">
        <v>20301</v>
      </c>
      <c r="S115" s="143">
        <v>18137</v>
      </c>
      <c r="T115" s="144">
        <v>16457</v>
      </c>
      <c r="U115" s="143">
        <v>22016</v>
      </c>
      <c r="V115" s="144">
        <v>22194</v>
      </c>
      <c r="W115" s="143">
        <v>18309</v>
      </c>
      <c r="X115" s="144">
        <v>17160</v>
      </c>
      <c r="Y115" s="143">
        <v>21049</v>
      </c>
      <c r="Z115" s="144">
        <v>25335</v>
      </c>
      <c r="AA115" s="143">
        <v>19115</v>
      </c>
    </row>
    <row r="116" spans="1:27" ht="12" customHeight="1">
      <c r="A116" s="142" t="s">
        <v>16</v>
      </c>
      <c r="B116" s="199">
        <v>8438</v>
      </c>
      <c r="C116" s="144">
        <v>8903</v>
      </c>
      <c r="D116" s="199">
        <v>10012</v>
      </c>
      <c r="E116" s="144">
        <v>7522</v>
      </c>
      <c r="F116" s="199">
        <v>7618</v>
      </c>
      <c r="G116" s="144">
        <v>8190</v>
      </c>
      <c r="H116" s="199">
        <v>7442</v>
      </c>
      <c r="I116" s="144">
        <v>7651</v>
      </c>
      <c r="J116" s="199">
        <v>7695</v>
      </c>
      <c r="K116" s="144">
        <v>6571</v>
      </c>
      <c r="L116" s="199">
        <v>6846</v>
      </c>
      <c r="M116" s="144">
        <v>6252</v>
      </c>
      <c r="N116" s="199">
        <v>6138</v>
      </c>
      <c r="O116" s="144">
        <v>7550</v>
      </c>
      <c r="P116" s="199">
        <v>6250</v>
      </c>
      <c r="Q116" s="144">
        <v>7903</v>
      </c>
      <c r="R116" s="144">
        <v>11568</v>
      </c>
      <c r="S116" s="143">
        <v>10247</v>
      </c>
      <c r="T116" s="144">
        <v>9311</v>
      </c>
      <c r="U116" s="143">
        <v>9946</v>
      </c>
      <c r="V116" s="144">
        <v>11109</v>
      </c>
      <c r="W116" s="143">
        <v>8372</v>
      </c>
      <c r="X116" s="144">
        <v>10306</v>
      </c>
      <c r="Y116" s="143">
        <v>11362</v>
      </c>
      <c r="Z116" s="144">
        <v>11013</v>
      </c>
      <c r="AA116" s="143">
        <v>9922</v>
      </c>
    </row>
    <row r="117" spans="1:27" ht="12" customHeight="1">
      <c r="A117" s="142" t="s">
        <v>17</v>
      </c>
      <c r="B117" s="199">
        <v>6120</v>
      </c>
      <c r="C117" s="144">
        <v>6117</v>
      </c>
      <c r="D117" s="199">
        <v>5594</v>
      </c>
      <c r="E117" s="144">
        <v>4320</v>
      </c>
      <c r="F117" s="199">
        <v>3708</v>
      </c>
      <c r="G117" s="144">
        <v>4799</v>
      </c>
      <c r="H117" s="199">
        <v>6433</v>
      </c>
      <c r="I117" s="144">
        <v>4954</v>
      </c>
      <c r="J117" s="199">
        <v>5273</v>
      </c>
      <c r="K117" s="144">
        <v>4008</v>
      </c>
      <c r="L117" s="199">
        <v>3690</v>
      </c>
      <c r="M117" s="144">
        <v>2421</v>
      </c>
      <c r="N117" s="199">
        <v>3704</v>
      </c>
      <c r="O117" s="144">
        <v>2008</v>
      </c>
      <c r="P117" s="199">
        <v>3389</v>
      </c>
      <c r="Q117" s="144">
        <v>3837</v>
      </c>
      <c r="R117" s="144">
        <v>4407</v>
      </c>
      <c r="S117" s="143">
        <v>4143</v>
      </c>
      <c r="T117" s="144">
        <v>5919</v>
      </c>
      <c r="U117" s="143">
        <v>3170</v>
      </c>
      <c r="V117" s="144">
        <v>1387</v>
      </c>
      <c r="W117" s="143">
        <v>2437</v>
      </c>
      <c r="X117" s="144">
        <v>4338</v>
      </c>
      <c r="Y117" s="143">
        <v>4644</v>
      </c>
      <c r="Z117" s="144">
        <v>6057</v>
      </c>
      <c r="AA117" s="143">
        <v>6968</v>
      </c>
    </row>
    <row r="118" spans="1:27" ht="12" customHeight="1">
      <c r="A118" s="142" t="s">
        <v>18</v>
      </c>
      <c r="B118" s="199">
        <v>3978</v>
      </c>
      <c r="C118" s="144">
        <v>3905</v>
      </c>
      <c r="D118" s="199">
        <v>3208</v>
      </c>
      <c r="E118" s="144">
        <v>3332</v>
      </c>
      <c r="F118" s="199">
        <v>2272</v>
      </c>
      <c r="G118" s="144">
        <v>2298</v>
      </c>
      <c r="H118" s="199">
        <v>1395</v>
      </c>
      <c r="I118" s="144">
        <v>1586</v>
      </c>
      <c r="J118" s="199">
        <v>2058</v>
      </c>
      <c r="K118" s="144">
        <v>1535</v>
      </c>
      <c r="L118" s="199">
        <v>2235</v>
      </c>
      <c r="M118" s="144">
        <v>2185</v>
      </c>
      <c r="N118" s="199">
        <v>2320</v>
      </c>
      <c r="O118" s="144">
        <v>2307</v>
      </c>
      <c r="P118" s="199">
        <v>2008</v>
      </c>
      <c r="Q118" s="144">
        <v>1781</v>
      </c>
      <c r="R118" s="144">
        <v>754</v>
      </c>
      <c r="S118" s="143">
        <v>1764</v>
      </c>
      <c r="T118" s="144">
        <v>2551</v>
      </c>
      <c r="U118" s="143">
        <v>2241</v>
      </c>
      <c r="V118" s="144">
        <v>2659</v>
      </c>
      <c r="W118" s="143">
        <v>2637</v>
      </c>
      <c r="X118" s="144">
        <v>1828</v>
      </c>
      <c r="Y118" s="143">
        <v>1603</v>
      </c>
      <c r="Z118" s="144">
        <v>2450</v>
      </c>
      <c r="AA118" s="143">
        <v>852</v>
      </c>
    </row>
    <row r="119" spans="1:27" ht="12" customHeight="1">
      <c r="A119" s="142" t="s">
        <v>19</v>
      </c>
      <c r="B119" s="199">
        <v>1915</v>
      </c>
      <c r="C119" s="144">
        <v>1741</v>
      </c>
      <c r="D119" s="199">
        <v>601</v>
      </c>
      <c r="E119" s="144">
        <v>449</v>
      </c>
      <c r="F119" s="199">
        <v>1261</v>
      </c>
      <c r="G119" s="144">
        <v>1029</v>
      </c>
      <c r="H119" s="199">
        <v>1057</v>
      </c>
      <c r="I119" s="144">
        <v>841</v>
      </c>
      <c r="J119" s="199">
        <v>674</v>
      </c>
      <c r="K119" s="144">
        <v>480</v>
      </c>
      <c r="L119" s="199">
        <v>477</v>
      </c>
      <c r="M119" s="144">
        <v>715</v>
      </c>
      <c r="N119" s="199">
        <v>275</v>
      </c>
      <c r="O119" s="144">
        <v>502</v>
      </c>
      <c r="P119" s="199">
        <v>492</v>
      </c>
      <c r="Q119" s="144">
        <v>307</v>
      </c>
      <c r="R119" s="144">
        <v>747</v>
      </c>
      <c r="S119" s="143">
        <v>309</v>
      </c>
      <c r="T119" s="144">
        <v>557</v>
      </c>
      <c r="U119" s="143">
        <v>903</v>
      </c>
      <c r="V119" s="144">
        <v>729</v>
      </c>
      <c r="W119" s="143">
        <v>875</v>
      </c>
      <c r="X119" s="144">
        <v>613</v>
      </c>
      <c r="Y119" s="143">
        <v>442</v>
      </c>
      <c r="Z119" s="144">
        <v>310</v>
      </c>
      <c r="AA119" s="143">
        <v>52</v>
      </c>
    </row>
    <row r="120" spans="1:27" ht="12" customHeight="1">
      <c r="A120" s="142" t="s">
        <v>20</v>
      </c>
      <c r="B120" s="199">
        <v>1262</v>
      </c>
      <c r="C120" s="144">
        <v>1397</v>
      </c>
      <c r="D120" s="199">
        <v>790</v>
      </c>
      <c r="E120" s="144">
        <v>843</v>
      </c>
      <c r="F120" s="199">
        <v>324</v>
      </c>
      <c r="G120" s="144">
        <v>952</v>
      </c>
      <c r="H120" s="199">
        <v>454</v>
      </c>
      <c r="I120" s="144">
        <v>311</v>
      </c>
      <c r="J120" s="199">
        <v>424</v>
      </c>
      <c r="K120" s="144">
        <v>795</v>
      </c>
      <c r="L120" s="199">
        <v>610</v>
      </c>
      <c r="M120" s="144">
        <v>644</v>
      </c>
      <c r="N120" s="199">
        <v>321</v>
      </c>
      <c r="O120" s="144">
        <v>567</v>
      </c>
      <c r="P120" s="199">
        <v>371</v>
      </c>
      <c r="Q120" s="144">
        <v>409</v>
      </c>
      <c r="R120" s="144">
        <v>1974</v>
      </c>
      <c r="S120" s="143">
        <v>850</v>
      </c>
      <c r="T120" s="144">
        <v>1012</v>
      </c>
      <c r="U120" s="143">
        <v>884</v>
      </c>
      <c r="V120" s="144">
        <v>250</v>
      </c>
      <c r="W120" s="143">
        <v>182</v>
      </c>
      <c r="X120" s="144">
        <v>1244</v>
      </c>
      <c r="Y120" s="143">
        <v>1253</v>
      </c>
      <c r="Z120" s="144">
        <v>572</v>
      </c>
      <c r="AA120" s="143">
        <v>360</v>
      </c>
    </row>
    <row r="121" spans="1:27" ht="12" customHeight="1">
      <c r="A121" s="147" t="s">
        <v>47</v>
      </c>
      <c r="B121" s="200">
        <v>128724</v>
      </c>
      <c r="C121" s="149">
        <v>135867</v>
      </c>
      <c r="D121" s="200">
        <v>136012</v>
      </c>
      <c r="E121" s="149">
        <v>141030</v>
      </c>
      <c r="F121" s="200">
        <v>141619</v>
      </c>
      <c r="G121" s="149">
        <v>145153</v>
      </c>
      <c r="H121" s="200">
        <v>159360</v>
      </c>
      <c r="I121" s="149">
        <v>160369</v>
      </c>
      <c r="J121" s="200">
        <v>163739</v>
      </c>
      <c r="K121" s="149">
        <v>169330</v>
      </c>
      <c r="L121" s="200">
        <v>173349</v>
      </c>
      <c r="M121" s="149">
        <v>183128</v>
      </c>
      <c r="N121" s="200">
        <v>193308</v>
      </c>
      <c r="O121" s="149">
        <v>194909</v>
      </c>
      <c r="P121" s="200">
        <v>199043</v>
      </c>
      <c r="Q121" s="149">
        <v>200261</v>
      </c>
      <c r="R121" s="149">
        <v>212436</v>
      </c>
      <c r="S121" s="148">
        <v>214300</v>
      </c>
      <c r="T121" s="149">
        <v>223072</v>
      </c>
      <c r="U121" s="148">
        <v>230153</v>
      </c>
      <c r="V121" s="149">
        <v>236254</v>
      </c>
      <c r="W121" s="148">
        <v>234079</v>
      </c>
      <c r="X121" s="149">
        <v>237170</v>
      </c>
      <c r="Y121" s="148">
        <v>252420</v>
      </c>
      <c r="Z121" s="149">
        <v>279301</v>
      </c>
      <c r="AA121" s="148">
        <v>278594</v>
      </c>
    </row>
    <row r="122" spans="1:27" ht="12" customHeight="1">
      <c r="A122" s="142" t="s">
        <v>11</v>
      </c>
      <c r="B122" s="199">
        <v>12838</v>
      </c>
      <c r="C122" s="144">
        <v>21736</v>
      </c>
      <c r="D122" s="199">
        <v>17568</v>
      </c>
      <c r="E122" s="144">
        <v>20570</v>
      </c>
      <c r="F122" s="199">
        <v>14840</v>
      </c>
      <c r="G122" s="144">
        <v>18437</v>
      </c>
      <c r="H122" s="199">
        <v>26924</v>
      </c>
      <c r="I122" s="144">
        <v>24990</v>
      </c>
      <c r="J122" s="199">
        <v>23204</v>
      </c>
      <c r="K122" s="144">
        <v>27284</v>
      </c>
      <c r="L122" s="199">
        <v>27349</v>
      </c>
      <c r="M122" s="144">
        <v>31398</v>
      </c>
      <c r="N122" s="199">
        <v>37152</v>
      </c>
      <c r="O122" s="144">
        <v>35886</v>
      </c>
      <c r="P122" s="199">
        <v>36135</v>
      </c>
      <c r="Q122" s="144">
        <v>34686</v>
      </c>
      <c r="R122" s="144">
        <v>39427</v>
      </c>
      <c r="S122" s="143">
        <v>37860</v>
      </c>
      <c r="T122" s="144">
        <v>42512</v>
      </c>
      <c r="U122" s="143">
        <v>41537</v>
      </c>
      <c r="V122" s="144">
        <v>43033</v>
      </c>
      <c r="W122" s="143">
        <v>45794</v>
      </c>
      <c r="X122" s="144">
        <v>46168</v>
      </c>
      <c r="Y122" s="143">
        <v>56601</v>
      </c>
      <c r="Z122" s="144">
        <v>82432</v>
      </c>
      <c r="AA122" s="143">
        <v>74426</v>
      </c>
    </row>
    <row r="123" spans="1:27" ht="12" customHeight="1">
      <c r="A123" s="142" t="s">
        <v>12</v>
      </c>
      <c r="B123" s="199">
        <v>20118</v>
      </c>
      <c r="C123" s="144">
        <v>23173</v>
      </c>
      <c r="D123" s="199">
        <v>26005</v>
      </c>
      <c r="E123" s="144">
        <v>24489</v>
      </c>
      <c r="F123" s="199">
        <v>25877</v>
      </c>
      <c r="G123" s="144">
        <v>29110</v>
      </c>
      <c r="H123" s="199">
        <v>28464</v>
      </c>
      <c r="I123" s="144">
        <v>26252</v>
      </c>
      <c r="J123" s="199">
        <v>30974</v>
      </c>
      <c r="K123" s="144">
        <v>29022</v>
      </c>
      <c r="L123" s="199">
        <v>31760</v>
      </c>
      <c r="M123" s="144">
        <v>32446</v>
      </c>
      <c r="N123" s="199">
        <v>34200</v>
      </c>
      <c r="O123" s="144">
        <v>36313</v>
      </c>
      <c r="P123" s="199">
        <v>41182</v>
      </c>
      <c r="Q123" s="144">
        <v>41878</v>
      </c>
      <c r="R123" s="144">
        <v>50770</v>
      </c>
      <c r="S123" s="143">
        <v>45821</v>
      </c>
      <c r="T123" s="144">
        <v>46499</v>
      </c>
      <c r="U123" s="143">
        <v>50570</v>
      </c>
      <c r="V123" s="144">
        <v>59101</v>
      </c>
      <c r="W123" s="143">
        <v>56152</v>
      </c>
      <c r="X123" s="144">
        <v>48304</v>
      </c>
      <c r="Y123" s="143">
        <v>54819</v>
      </c>
      <c r="Z123" s="144">
        <v>59629</v>
      </c>
      <c r="AA123" s="143">
        <v>58797</v>
      </c>
    </row>
    <row r="124" spans="1:27" ht="12" customHeight="1">
      <c r="A124" s="142" t="s">
        <v>13</v>
      </c>
      <c r="B124" s="199">
        <v>26840</v>
      </c>
      <c r="C124" s="144">
        <v>22964</v>
      </c>
      <c r="D124" s="199">
        <v>26905</v>
      </c>
      <c r="E124" s="144">
        <v>27232</v>
      </c>
      <c r="F124" s="199">
        <v>27549</v>
      </c>
      <c r="G124" s="144">
        <v>25609</v>
      </c>
      <c r="H124" s="199">
        <v>31025</v>
      </c>
      <c r="I124" s="144">
        <v>31377</v>
      </c>
      <c r="J124" s="199">
        <v>33705</v>
      </c>
      <c r="K124" s="144">
        <v>34257</v>
      </c>
      <c r="L124" s="199">
        <v>32050</v>
      </c>
      <c r="M124" s="144">
        <v>38831</v>
      </c>
      <c r="N124" s="199">
        <v>42568</v>
      </c>
      <c r="O124" s="144">
        <v>41731</v>
      </c>
      <c r="P124" s="199">
        <v>39974</v>
      </c>
      <c r="Q124" s="144">
        <v>36756</v>
      </c>
      <c r="R124" s="144">
        <v>40286</v>
      </c>
      <c r="S124" s="143">
        <v>46906</v>
      </c>
      <c r="T124" s="144">
        <v>52425</v>
      </c>
      <c r="U124" s="143">
        <v>54338</v>
      </c>
      <c r="V124" s="144">
        <v>48086</v>
      </c>
      <c r="W124" s="143">
        <v>40444</v>
      </c>
      <c r="X124" s="144">
        <v>50082</v>
      </c>
      <c r="Y124" s="143">
        <v>49975</v>
      </c>
      <c r="Z124" s="144">
        <v>51762</v>
      </c>
      <c r="AA124" s="143">
        <v>63774</v>
      </c>
    </row>
    <row r="125" spans="1:27" ht="12" customHeight="1">
      <c r="A125" s="142" t="s">
        <v>14</v>
      </c>
      <c r="B125" s="199">
        <v>28459</v>
      </c>
      <c r="C125" s="144">
        <v>26872</v>
      </c>
      <c r="D125" s="199">
        <v>23996</v>
      </c>
      <c r="E125" s="144">
        <v>24609</v>
      </c>
      <c r="F125" s="199">
        <v>25162</v>
      </c>
      <c r="G125" s="144">
        <v>25580</v>
      </c>
      <c r="H125" s="199">
        <v>29466</v>
      </c>
      <c r="I125" s="144">
        <v>33624</v>
      </c>
      <c r="J125" s="199">
        <v>28107</v>
      </c>
      <c r="K125" s="144">
        <v>32640</v>
      </c>
      <c r="L125" s="199">
        <v>33490</v>
      </c>
      <c r="M125" s="144">
        <v>33845</v>
      </c>
      <c r="N125" s="199">
        <v>35765</v>
      </c>
      <c r="O125" s="144">
        <v>35776</v>
      </c>
      <c r="P125" s="199">
        <v>36330</v>
      </c>
      <c r="Q125" s="144">
        <v>39703</v>
      </c>
      <c r="R125" s="144">
        <v>37083</v>
      </c>
      <c r="S125" s="143">
        <v>41418</v>
      </c>
      <c r="T125" s="144">
        <v>40572</v>
      </c>
      <c r="U125" s="143">
        <v>42650</v>
      </c>
      <c r="V125" s="144">
        <v>43285</v>
      </c>
      <c r="W125" s="143">
        <v>44409</v>
      </c>
      <c r="X125" s="144">
        <v>48832</v>
      </c>
      <c r="Y125" s="143">
        <v>49094</v>
      </c>
      <c r="Z125" s="144">
        <v>42253</v>
      </c>
      <c r="AA125" s="143">
        <v>43563</v>
      </c>
    </row>
    <row r="126" spans="1:27" ht="12" customHeight="1">
      <c r="A126" s="142" t="s">
        <v>15</v>
      </c>
      <c r="B126" s="199">
        <v>19953</v>
      </c>
      <c r="C126" s="144">
        <v>20937</v>
      </c>
      <c r="D126" s="199">
        <v>15530</v>
      </c>
      <c r="E126" s="144">
        <v>19692</v>
      </c>
      <c r="F126" s="199">
        <v>25677</v>
      </c>
      <c r="G126" s="144">
        <v>22356</v>
      </c>
      <c r="H126" s="199">
        <v>22051</v>
      </c>
      <c r="I126" s="144">
        <v>22280</v>
      </c>
      <c r="J126" s="199">
        <v>24301</v>
      </c>
      <c r="K126" s="144">
        <v>24091</v>
      </c>
      <c r="L126" s="199">
        <v>26084</v>
      </c>
      <c r="M126" s="144">
        <v>26294</v>
      </c>
      <c r="N126" s="199">
        <v>23408</v>
      </c>
      <c r="O126" s="144">
        <v>23271</v>
      </c>
      <c r="P126" s="199">
        <v>22369</v>
      </c>
      <c r="Q126" s="144">
        <v>26172</v>
      </c>
      <c r="R126" s="144">
        <v>21520</v>
      </c>
      <c r="S126" s="143">
        <v>20597</v>
      </c>
      <c r="T126" s="144">
        <v>20551</v>
      </c>
      <c r="U126" s="143">
        <v>25099</v>
      </c>
      <c r="V126" s="144">
        <v>27929</v>
      </c>
      <c r="W126" s="143">
        <v>28444</v>
      </c>
      <c r="X126" s="144">
        <v>24769</v>
      </c>
      <c r="Y126" s="143">
        <v>25580</v>
      </c>
      <c r="Z126" s="144">
        <v>30890</v>
      </c>
      <c r="AA126" s="143">
        <v>23342</v>
      </c>
    </row>
    <row r="127" spans="1:27" ht="12" customHeight="1">
      <c r="A127" s="142" t="s">
        <v>16</v>
      </c>
      <c r="B127" s="199">
        <v>14674</v>
      </c>
      <c r="C127" s="144">
        <v>8449</v>
      </c>
      <c r="D127" s="199">
        <v>11383</v>
      </c>
      <c r="E127" s="144">
        <v>13526</v>
      </c>
      <c r="F127" s="199">
        <v>11525</v>
      </c>
      <c r="G127" s="144">
        <v>8885</v>
      </c>
      <c r="H127" s="199">
        <v>8680</v>
      </c>
      <c r="I127" s="144">
        <v>12123</v>
      </c>
      <c r="J127" s="199">
        <v>12474</v>
      </c>
      <c r="K127" s="144">
        <v>10148</v>
      </c>
      <c r="L127" s="199">
        <v>12311</v>
      </c>
      <c r="M127" s="144">
        <v>10233</v>
      </c>
      <c r="N127" s="199">
        <v>11260</v>
      </c>
      <c r="O127" s="144">
        <v>11393</v>
      </c>
      <c r="P127" s="199">
        <v>12207</v>
      </c>
      <c r="Q127" s="144">
        <v>11819</v>
      </c>
      <c r="R127" s="144">
        <v>11504</v>
      </c>
      <c r="S127" s="143">
        <v>10316</v>
      </c>
      <c r="T127" s="144">
        <v>11804</v>
      </c>
      <c r="U127" s="143">
        <v>8984</v>
      </c>
      <c r="V127" s="144">
        <v>8506</v>
      </c>
      <c r="W127" s="143">
        <v>9429</v>
      </c>
      <c r="X127" s="144">
        <v>10662</v>
      </c>
      <c r="Y127" s="143">
        <v>10155</v>
      </c>
      <c r="Z127" s="144">
        <v>8045</v>
      </c>
      <c r="AA127" s="143">
        <v>8904</v>
      </c>
    </row>
    <row r="128" spans="1:27" ht="12" customHeight="1">
      <c r="A128" s="142" t="s">
        <v>17</v>
      </c>
      <c r="B128" s="199">
        <v>3163</v>
      </c>
      <c r="C128" s="144">
        <v>7279</v>
      </c>
      <c r="D128" s="199">
        <v>8140</v>
      </c>
      <c r="E128" s="144">
        <v>4956</v>
      </c>
      <c r="F128" s="199">
        <v>5719</v>
      </c>
      <c r="G128" s="144">
        <v>8260</v>
      </c>
      <c r="H128" s="199">
        <v>7424</v>
      </c>
      <c r="I128" s="144">
        <v>4497</v>
      </c>
      <c r="J128" s="199">
        <v>5536</v>
      </c>
      <c r="K128" s="144">
        <v>6501</v>
      </c>
      <c r="L128" s="199">
        <v>5718</v>
      </c>
      <c r="M128" s="144">
        <v>5314</v>
      </c>
      <c r="N128" s="199">
        <v>4655</v>
      </c>
      <c r="O128" s="144">
        <v>6043</v>
      </c>
      <c r="P128" s="199">
        <v>5851</v>
      </c>
      <c r="Q128" s="144">
        <v>4920</v>
      </c>
      <c r="R128" s="144">
        <v>6810</v>
      </c>
      <c r="S128" s="143">
        <v>7117</v>
      </c>
      <c r="T128" s="144">
        <v>4160</v>
      </c>
      <c r="U128" s="143">
        <v>3896</v>
      </c>
      <c r="V128" s="144">
        <v>2784</v>
      </c>
      <c r="W128" s="143">
        <v>4781</v>
      </c>
      <c r="X128" s="144">
        <v>5633</v>
      </c>
      <c r="Y128" s="143">
        <v>3048</v>
      </c>
      <c r="Z128" s="144">
        <v>2518</v>
      </c>
      <c r="AA128" s="143">
        <v>4114</v>
      </c>
    </row>
    <row r="129" spans="1:27" ht="12" customHeight="1">
      <c r="A129" s="142" t="s">
        <v>18</v>
      </c>
      <c r="B129" s="199">
        <v>534</v>
      </c>
      <c r="C129" s="144">
        <v>1676</v>
      </c>
      <c r="D129" s="199">
        <v>3553</v>
      </c>
      <c r="E129" s="144">
        <v>2742</v>
      </c>
      <c r="F129" s="199">
        <v>4173</v>
      </c>
      <c r="G129" s="144">
        <v>2339</v>
      </c>
      <c r="H129" s="199">
        <v>3224</v>
      </c>
      <c r="I129" s="144">
        <v>2674</v>
      </c>
      <c r="J129" s="199">
        <v>3247</v>
      </c>
      <c r="K129" s="144">
        <v>2731</v>
      </c>
      <c r="L129" s="199">
        <v>2405</v>
      </c>
      <c r="M129" s="144">
        <v>3034</v>
      </c>
      <c r="N129" s="199">
        <v>2871</v>
      </c>
      <c r="O129" s="144">
        <v>2522</v>
      </c>
      <c r="P129" s="199">
        <v>2931</v>
      </c>
      <c r="Q129" s="144">
        <v>2103</v>
      </c>
      <c r="R129" s="144">
        <v>3560</v>
      </c>
      <c r="S129" s="143">
        <v>3094</v>
      </c>
      <c r="T129" s="144">
        <v>3429</v>
      </c>
      <c r="U129" s="143">
        <v>2299</v>
      </c>
      <c r="V129" s="144">
        <v>1853</v>
      </c>
      <c r="W129" s="143">
        <v>2591</v>
      </c>
      <c r="X129" s="144">
        <v>961</v>
      </c>
      <c r="Y129" s="143">
        <v>1035</v>
      </c>
      <c r="Z129" s="144">
        <v>1586</v>
      </c>
      <c r="AA129" s="143">
        <v>1254</v>
      </c>
    </row>
    <row r="130" spans="1:27" ht="12" customHeight="1">
      <c r="A130" s="142" t="s">
        <v>19</v>
      </c>
      <c r="B130" s="199">
        <v>941</v>
      </c>
      <c r="C130" s="144">
        <v>1394</v>
      </c>
      <c r="D130" s="199">
        <v>1517</v>
      </c>
      <c r="E130" s="144">
        <v>1783</v>
      </c>
      <c r="F130" s="199">
        <v>863</v>
      </c>
      <c r="G130" s="144">
        <v>1786</v>
      </c>
      <c r="H130" s="199">
        <v>801</v>
      </c>
      <c r="I130" s="144">
        <v>1240</v>
      </c>
      <c r="J130" s="199">
        <v>699</v>
      </c>
      <c r="K130" s="144">
        <v>957</v>
      </c>
      <c r="L130" s="199">
        <v>803</v>
      </c>
      <c r="M130" s="144">
        <v>773</v>
      </c>
      <c r="N130" s="199">
        <v>525</v>
      </c>
      <c r="O130" s="144">
        <v>1469</v>
      </c>
      <c r="P130" s="199">
        <v>979</v>
      </c>
      <c r="Q130" s="144">
        <v>385</v>
      </c>
      <c r="R130" s="144">
        <v>854</v>
      </c>
      <c r="S130" s="143">
        <v>566</v>
      </c>
      <c r="T130" s="144">
        <v>135</v>
      </c>
      <c r="U130" s="143">
        <v>383</v>
      </c>
      <c r="V130" s="144">
        <v>1126</v>
      </c>
      <c r="W130" s="143">
        <v>746</v>
      </c>
      <c r="X130" s="144">
        <v>1002</v>
      </c>
      <c r="Y130" s="143">
        <v>1255</v>
      </c>
      <c r="Z130" s="144">
        <v>186</v>
      </c>
      <c r="AA130" s="143">
        <v>272</v>
      </c>
    </row>
    <row r="131" spans="1:27" ht="12" customHeight="1">
      <c r="A131" s="142" t="s">
        <v>20</v>
      </c>
      <c r="B131" s="199">
        <v>1204</v>
      </c>
      <c r="C131" s="144">
        <v>1387</v>
      </c>
      <c r="D131" s="199">
        <v>1415</v>
      </c>
      <c r="E131" s="144">
        <v>1431</v>
      </c>
      <c r="F131" s="199">
        <v>234</v>
      </c>
      <c r="G131" s="144">
        <v>2791</v>
      </c>
      <c r="H131" s="199">
        <v>1301</v>
      </c>
      <c r="I131" s="144">
        <v>1312</v>
      </c>
      <c r="J131" s="199">
        <v>1492</v>
      </c>
      <c r="K131" s="144">
        <v>1699</v>
      </c>
      <c r="L131" s="199">
        <v>1379</v>
      </c>
      <c r="M131" s="144">
        <v>960</v>
      </c>
      <c r="N131" s="199">
        <v>904</v>
      </c>
      <c r="O131" s="144">
        <v>505</v>
      </c>
      <c r="P131" s="199">
        <v>1085</v>
      </c>
      <c r="Q131" s="144">
        <v>1839</v>
      </c>
      <c r="R131" s="144">
        <v>622</v>
      </c>
      <c r="S131" s="143">
        <v>605</v>
      </c>
      <c r="T131" s="144">
        <v>985</v>
      </c>
      <c r="U131" s="143">
        <v>397</v>
      </c>
      <c r="V131" s="144">
        <v>551</v>
      </c>
      <c r="W131" s="143">
        <v>1289</v>
      </c>
      <c r="X131" s="144">
        <v>757</v>
      </c>
      <c r="Y131" s="143">
        <v>858</v>
      </c>
      <c r="Z131" s="144">
        <v>0</v>
      </c>
      <c r="AA131" s="143">
        <v>148</v>
      </c>
    </row>
    <row r="132" spans="1:27" ht="12" customHeight="1">
      <c r="A132" s="147" t="s">
        <v>7</v>
      </c>
      <c r="B132" s="200">
        <v>142257</v>
      </c>
      <c r="C132" s="149">
        <v>148976</v>
      </c>
      <c r="D132" s="200">
        <v>151067</v>
      </c>
      <c r="E132" s="149">
        <v>153526</v>
      </c>
      <c r="F132" s="200">
        <v>154670</v>
      </c>
      <c r="G132" s="149">
        <v>153032</v>
      </c>
      <c r="H132" s="200">
        <v>151242</v>
      </c>
      <c r="I132" s="149">
        <v>159263</v>
      </c>
      <c r="J132" s="200">
        <v>155750</v>
      </c>
      <c r="K132" s="149">
        <v>157348</v>
      </c>
      <c r="L132" s="200">
        <v>159368</v>
      </c>
      <c r="M132" s="149">
        <v>166355</v>
      </c>
      <c r="N132" s="200">
        <v>164687</v>
      </c>
      <c r="O132" s="149">
        <v>166071</v>
      </c>
      <c r="P132" s="200">
        <v>171615</v>
      </c>
      <c r="Q132" s="149">
        <v>176718</v>
      </c>
      <c r="R132" s="149">
        <v>172316</v>
      </c>
      <c r="S132" s="148">
        <v>178355</v>
      </c>
      <c r="T132" s="149">
        <v>187797</v>
      </c>
      <c r="U132" s="148">
        <v>184560</v>
      </c>
      <c r="V132" s="149">
        <v>185602</v>
      </c>
      <c r="W132" s="148">
        <v>193928</v>
      </c>
      <c r="X132" s="149">
        <v>201566</v>
      </c>
      <c r="Y132" s="148">
        <v>220352</v>
      </c>
      <c r="Z132" s="149">
        <v>211006</v>
      </c>
      <c r="AA132" s="148">
        <v>198611</v>
      </c>
    </row>
    <row r="133" spans="1:27" ht="12" customHeight="1">
      <c r="A133" s="142" t="s">
        <v>11</v>
      </c>
      <c r="B133" s="199">
        <v>21874</v>
      </c>
      <c r="C133" s="144">
        <v>26805</v>
      </c>
      <c r="D133" s="199">
        <v>27027</v>
      </c>
      <c r="E133" s="144">
        <v>26919</v>
      </c>
      <c r="F133" s="199">
        <v>26674</v>
      </c>
      <c r="G133" s="144">
        <v>25403</v>
      </c>
      <c r="H133" s="199">
        <v>21681</v>
      </c>
      <c r="I133" s="144">
        <v>26278</v>
      </c>
      <c r="J133" s="199">
        <v>28036</v>
      </c>
      <c r="K133" s="144">
        <v>28068</v>
      </c>
      <c r="L133" s="199">
        <v>26278</v>
      </c>
      <c r="M133" s="144">
        <v>29604</v>
      </c>
      <c r="N133" s="199">
        <v>29442</v>
      </c>
      <c r="O133" s="144">
        <v>26626</v>
      </c>
      <c r="P133" s="199">
        <v>30234</v>
      </c>
      <c r="Q133" s="144">
        <v>37268</v>
      </c>
      <c r="R133" s="144">
        <v>30839</v>
      </c>
      <c r="S133" s="143">
        <v>35520</v>
      </c>
      <c r="T133" s="144">
        <v>35564</v>
      </c>
      <c r="U133" s="143">
        <v>29592</v>
      </c>
      <c r="V133" s="144">
        <v>36429</v>
      </c>
      <c r="W133" s="143">
        <v>43255</v>
      </c>
      <c r="X133" s="144">
        <v>47645</v>
      </c>
      <c r="Y133" s="143">
        <v>60978</v>
      </c>
      <c r="Z133" s="144">
        <v>56391</v>
      </c>
      <c r="AA133" s="143">
        <v>43191</v>
      </c>
    </row>
    <row r="134" spans="1:27" ht="12" customHeight="1">
      <c r="A134" s="142" t="s">
        <v>12</v>
      </c>
      <c r="B134" s="199">
        <v>17968</v>
      </c>
      <c r="C134" s="144">
        <v>19574</v>
      </c>
      <c r="D134" s="199">
        <v>22184</v>
      </c>
      <c r="E134" s="144">
        <v>25102</v>
      </c>
      <c r="F134" s="199">
        <v>26401</v>
      </c>
      <c r="G134" s="144">
        <v>26515</v>
      </c>
      <c r="H134" s="199">
        <v>21260</v>
      </c>
      <c r="I134" s="144">
        <v>24674</v>
      </c>
      <c r="J134" s="199">
        <v>23950</v>
      </c>
      <c r="K134" s="144">
        <v>23400</v>
      </c>
      <c r="L134" s="199">
        <v>27163</v>
      </c>
      <c r="M134" s="144">
        <v>31545</v>
      </c>
      <c r="N134" s="199">
        <v>28792</v>
      </c>
      <c r="O134" s="144">
        <v>30644</v>
      </c>
      <c r="P134" s="199">
        <v>33754</v>
      </c>
      <c r="Q134" s="144">
        <v>30912</v>
      </c>
      <c r="R134" s="144">
        <v>35109</v>
      </c>
      <c r="S134" s="143">
        <v>36007</v>
      </c>
      <c r="T134" s="144">
        <v>41323</v>
      </c>
      <c r="U134" s="143">
        <v>39643</v>
      </c>
      <c r="V134" s="144">
        <v>32872</v>
      </c>
      <c r="W134" s="143">
        <v>37721</v>
      </c>
      <c r="X134" s="144">
        <v>44360</v>
      </c>
      <c r="Y134" s="143">
        <v>52333</v>
      </c>
      <c r="Z134" s="144">
        <v>41742</v>
      </c>
      <c r="AA134" s="143">
        <v>43358</v>
      </c>
    </row>
    <row r="135" spans="1:27" ht="12" customHeight="1">
      <c r="A135" s="142" t="s">
        <v>13</v>
      </c>
      <c r="B135" s="199">
        <v>22150</v>
      </c>
      <c r="C135" s="144">
        <v>26572</v>
      </c>
      <c r="D135" s="199">
        <v>27984</v>
      </c>
      <c r="E135" s="144">
        <v>26217</v>
      </c>
      <c r="F135" s="199">
        <v>26158</v>
      </c>
      <c r="G135" s="144">
        <v>26109</v>
      </c>
      <c r="H135" s="199">
        <v>31613</v>
      </c>
      <c r="I135" s="144">
        <v>30280</v>
      </c>
      <c r="J135" s="199">
        <v>25986</v>
      </c>
      <c r="K135" s="144">
        <v>29612</v>
      </c>
      <c r="L135" s="199">
        <v>31470</v>
      </c>
      <c r="M135" s="144">
        <v>31032</v>
      </c>
      <c r="N135" s="199">
        <v>30265</v>
      </c>
      <c r="O135" s="144">
        <v>34161</v>
      </c>
      <c r="P135" s="199">
        <v>32216</v>
      </c>
      <c r="Q135" s="144">
        <v>35409</v>
      </c>
      <c r="R135" s="144">
        <v>32083</v>
      </c>
      <c r="S135" s="143">
        <v>34987</v>
      </c>
      <c r="T135" s="144">
        <v>41845</v>
      </c>
      <c r="U135" s="143">
        <v>44805</v>
      </c>
      <c r="V135" s="144">
        <v>43852</v>
      </c>
      <c r="W135" s="143">
        <v>42951</v>
      </c>
      <c r="X135" s="144">
        <v>40030</v>
      </c>
      <c r="Y135" s="143">
        <v>49757</v>
      </c>
      <c r="Z135" s="144">
        <v>49250</v>
      </c>
      <c r="AA135" s="143">
        <v>44638</v>
      </c>
    </row>
    <row r="136" spans="1:27" ht="12" customHeight="1">
      <c r="A136" s="142" t="s">
        <v>14</v>
      </c>
      <c r="B136" s="199">
        <v>24581</v>
      </c>
      <c r="C136" s="144">
        <v>27625</v>
      </c>
      <c r="D136" s="199">
        <v>25065</v>
      </c>
      <c r="E136" s="144">
        <v>25057</v>
      </c>
      <c r="F136" s="199">
        <v>25912</v>
      </c>
      <c r="G136" s="144">
        <v>26442</v>
      </c>
      <c r="H136" s="199">
        <v>30302</v>
      </c>
      <c r="I136" s="144">
        <v>30417</v>
      </c>
      <c r="J136" s="199">
        <v>27976</v>
      </c>
      <c r="K136" s="144">
        <v>27822</v>
      </c>
      <c r="L136" s="199">
        <v>29309</v>
      </c>
      <c r="M136" s="144">
        <v>30662</v>
      </c>
      <c r="N136" s="199">
        <v>33547</v>
      </c>
      <c r="O136" s="144">
        <v>30291</v>
      </c>
      <c r="P136" s="199">
        <v>33757</v>
      </c>
      <c r="Q136" s="144">
        <v>32355</v>
      </c>
      <c r="R136" s="144">
        <v>32667</v>
      </c>
      <c r="S136" s="143">
        <v>30293</v>
      </c>
      <c r="T136" s="144">
        <v>31273</v>
      </c>
      <c r="U136" s="143">
        <v>34245</v>
      </c>
      <c r="V136" s="144">
        <v>36400</v>
      </c>
      <c r="W136" s="143">
        <v>35775</v>
      </c>
      <c r="X136" s="144">
        <v>37260</v>
      </c>
      <c r="Y136" s="143">
        <v>32200</v>
      </c>
      <c r="Z136" s="144">
        <v>32337</v>
      </c>
      <c r="AA136" s="143">
        <v>34241</v>
      </c>
    </row>
    <row r="137" spans="1:27" ht="12" customHeight="1">
      <c r="A137" s="142" t="s">
        <v>15</v>
      </c>
      <c r="B137" s="199">
        <v>25206</v>
      </c>
      <c r="C137" s="144">
        <v>20813</v>
      </c>
      <c r="D137" s="199">
        <v>22823</v>
      </c>
      <c r="E137" s="144">
        <v>24719</v>
      </c>
      <c r="F137" s="199">
        <v>23213</v>
      </c>
      <c r="G137" s="144">
        <v>21792</v>
      </c>
      <c r="H137" s="199">
        <v>20813</v>
      </c>
      <c r="I137" s="144">
        <v>23783</v>
      </c>
      <c r="J137" s="199">
        <v>24589</v>
      </c>
      <c r="K137" s="144">
        <v>23839</v>
      </c>
      <c r="L137" s="199">
        <v>20372</v>
      </c>
      <c r="M137" s="144">
        <v>21685</v>
      </c>
      <c r="N137" s="199">
        <v>20495</v>
      </c>
      <c r="O137" s="144">
        <v>24189</v>
      </c>
      <c r="P137" s="199">
        <v>23640</v>
      </c>
      <c r="Q137" s="144">
        <v>21772</v>
      </c>
      <c r="R137" s="144">
        <v>24196</v>
      </c>
      <c r="S137" s="143">
        <v>24889</v>
      </c>
      <c r="T137" s="144">
        <v>25567</v>
      </c>
      <c r="U137" s="143">
        <v>21936</v>
      </c>
      <c r="V137" s="144">
        <v>21096</v>
      </c>
      <c r="W137" s="143">
        <v>21284</v>
      </c>
      <c r="X137" s="144">
        <v>21467</v>
      </c>
      <c r="Y137" s="143">
        <v>13466</v>
      </c>
      <c r="Z137" s="144">
        <v>21130</v>
      </c>
      <c r="AA137" s="143">
        <v>21513</v>
      </c>
    </row>
    <row r="138" spans="1:27" ht="12" customHeight="1">
      <c r="A138" s="142" t="s">
        <v>16</v>
      </c>
      <c r="B138" s="199">
        <v>14332</v>
      </c>
      <c r="C138" s="144">
        <v>11982</v>
      </c>
      <c r="D138" s="199">
        <v>9522</v>
      </c>
      <c r="E138" s="144">
        <v>11949</v>
      </c>
      <c r="F138" s="199">
        <v>10661</v>
      </c>
      <c r="G138" s="144">
        <v>11969</v>
      </c>
      <c r="H138" s="199">
        <v>12948</v>
      </c>
      <c r="I138" s="144">
        <v>14574</v>
      </c>
      <c r="J138" s="199">
        <v>11816</v>
      </c>
      <c r="K138" s="144">
        <v>12269</v>
      </c>
      <c r="L138" s="199">
        <v>13435</v>
      </c>
      <c r="M138" s="144">
        <v>11487</v>
      </c>
      <c r="N138" s="199">
        <v>11724</v>
      </c>
      <c r="O138" s="144">
        <v>10929</v>
      </c>
      <c r="P138" s="199">
        <v>9381</v>
      </c>
      <c r="Q138" s="144">
        <v>10907</v>
      </c>
      <c r="R138" s="144">
        <v>8137</v>
      </c>
      <c r="S138" s="143">
        <v>7560</v>
      </c>
      <c r="T138" s="144">
        <v>6974</v>
      </c>
      <c r="U138" s="143">
        <v>10916</v>
      </c>
      <c r="V138" s="144">
        <v>10429</v>
      </c>
      <c r="W138" s="143">
        <v>8001</v>
      </c>
      <c r="X138" s="144">
        <v>6214</v>
      </c>
      <c r="Y138" s="143">
        <v>7240</v>
      </c>
      <c r="Z138" s="144">
        <v>6747</v>
      </c>
      <c r="AA138" s="143">
        <v>6599</v>
      </c>
    </row>
    <row r="139" spans="1:27" ht="12" customHeight="1">
      <c r="A139" s="142" t="s">
        <v>17</v>
      </c>
      <c r="B139" s="199">
        <v>10228</v>
      </c>
      <c r="C139" s="144">
        <v>6488</v>
      </c>
      <c r="D139" s="199">
        <v>7325</v>
      </c>
      <c r="E139" s="144">
        <v>6277</v>
      </c>
      <c r="F139" s="199">
        <v>8008</v>
      </c>
      <c r="G139" s="144">
        <v>7141</v>
      </c>
      <c r="H139" s="199">
        <v>5821</v>
      </c>
      <c r="I139" s="144">
        <v>6519</v>
      </c>
      <c r="J139" s="199">
        <v>7978</v>
      </c>
      <c r="K139" s="144">
        <v>6264</v>
      </c>
      <c r="L139" s="199">
        <v>5806</v>
      </c>
      <c r="M139" s="144">
        <v>5800</v>
      </c>
      <c r="N139" s="199">
        <v>5060</v>
      </c>
      <c r="O139" s="144">
        <v>5130</v>
      </c>
      <c r="P139" s="199">
        <v>4972</v>
      </c>
      <c r="Q139" s="144">
        <v>3561</v>
      </c>
      <c r="R139" s="144">
        <v>3473</v>
      </c>
      <c r="S139" s="143">
        <v>3711</v>
      </c>
      <c r="T139" s="144">
        <v>3099</v>
      </c>
      <c r="U139" s="143">
        <v>2925</v>
      </c>
      <c r="V139" s="144">
        <v>2546</v>
      </c>
      <c r="W139" s="143">
        <v>2301</v>
      </c>
      <c r="X139" s="144">
        <v>3258</v>
      </c>
      <c r="Y139" s="143">
        <v>3601</v>
      </c>
      <c r="Z139" s="144">
        <v>2795</v>
      </c>
      <c r="AA139" s="143">
        <v>3462</v>
      </c>
    </row>
    <row r="140" spans="1:27" ht="12" customHeight="1">
      <c r="A140" s="142" t="s">
        <v>18</v>
      </c>
      <c r="B140" s="199">
        <v>2402</v>
      </c>
      <c r="C140" s="144">
        <v>4363</v>
      </c>
      <c r="D140" s="199">
        <v>4334</v>
      </c>
      <c r="E140" s="144">
        <v>3076</v>
      </c>
      <c r="F140" s="199">
        <v>4674</v>
      </c>
      <c r="G140" s="144">
        <v>4081</v>
      </c>
      <c r="H140" s="199">
        <v>3228</v>
      </c>
      <c r="I140" s="144">
        <v>1384</v>
      </c>
      <c r="J140" s="199">
        <v>2898</v>
      </c>
      <c r="K140" s="144">
        <v>4347</v>
      </c>
      <c r="L140" s="199">
        <v>3628</v>
      </c>
      <c r="M140" s="144">
        <v>2762</v>
      </c>
      <c r="N140" s="199">
        <v>2974</v>
      </c>
      <c r="O140" s="144">
        <v>2442</v>
      </c>
      <c r="P140" s="199">
        <v>2249</v>
      </c>
      <c r="Q140" s="144">
        <v>2980</v>
      </c>
      <c r="R140" s="144">
        <v>2398</v>
      </c>
      <c r="S140" s="143">
        <v>2851</v>
      </c>
      <c r="T140" s="144">
        <v>1367</v>
      </c>
      <c r="U140" s="143">
        <v>498</v>
      </c>
      <c r="V140" s="144">
        <v>1122</v>
      </c>
      <c r="W140" s="143">
        <v>1576</v>
      </c>
      <c r="X140" s="144">
        <v>384</v>
      </c>
      <c r="Y140" s="143">
        <v>777</v>
      </c>
      <c r="Z140" s="144">
        <v>614</v>
      </c>
      <c r="AA140" s="143">
        <v>896</v>
      </c>
    </row>
    <row r="141" spans="1:27" ht="12" customHeight="1">
      <c r="A141" s="142" t="s">
        <v>19</v>
      </c>
      <c r="B141" s="199">
        <v>1552</v>
      </c>
      <c r="C141" s="144">
        <v>2077</v>
      </c>
      <c r="D141" s="199">
        <v>2237</v>
      </c>
      <c r="E141" s="144">
        <v>2048</v>
      </c>
      <c r="F141" s="199">
        <v>1546</v>
      </c>
      <c r="G141" s="144">
        <v>1333</v>
      </c>
      <c r="H141" s="199">
        <v>1920</v>
      </c>
      <c r="I141" s="144">
        <v>670</v>
      </c>
      <c r="J141" s="199">
        <v>1280</v>
      </c>
      <c r="K141" s="144">
        <v>553</v>
      </c>
      <c r="L141" s="199">
        <v>919</v>
      </c>
      <c r="M141" s="144">
        <v>1066</v>
      </c>
      <c r="N141" s="199">
        <v>1272</v>
      </c>
      <c r="O141" s="144">
        <v>1135</v>
      </c>
      <c r="P141" s="199">
        <v>644</v>
      </c>
      <c r="Q141" s="144">
        <v>831</v>
      </c>
      <c r="R141" s="144">
        <v>1916</v>
      </c>
      <c r="S141" s="143">
        <v>1285</v>
      </c>
      <c r="T141" s="144">
        <v>452</v>
      </c>
      <c r="U141" s="143">
        <v>0</v>
      </c>
      <c r="V141" s="144">
        <v>856</v>
      </c>
      <c r="W141" s="143">
        <v>936</v>
      </c>
      <c r="X141" s="144">
        <v>792</v>
      </c>
      <c r="Y141" s="143">
        <v>0</v>
      </c>
      <c r="Z141" s="144">
        <v>0</v>
      </c>
      <c r="AA141" s="143">
        <v>161</v>
      </c>
    </row>
    <row r="142" spans="1:27" ht="12" customHeight="1">
      <c r="A142" s="142" t="s">
        <v>20</v>
      </c>
      <c r="B142" s="199">
        <v>1964</v>
      </c>
      <c r="C142" s="144">
        <v>2677</v>
      </c>
      <c r="D142" s="199">
        <v>2566</v>
      </c>
      <c r="E142" s="144">
        <v>2162</v>
      </c>
      <c r="F142" s="199">
        <v>1423</v>
      </c>
      <c r="G142" s="144">
        <v>2247</v>
      </c>
      <c r="H142" s="199">
        <v>1656</v>
      </c>
      <c r="I142" s="144">
        <v>684</v>
      </c>
      <c r="J142" s="199">
        <v>1241</v>
      </c>
      <c r="K142" s="144">
        <v>1174</v>
      </c>
      <c r="L142" s="199">
        <v>988</v>
      </c>
      <c r="M142" s="144">
        <v>712</v>
      </c>
      <c r="N142" s="199">
        <v>1116</v>
      </c>
      <c r="O142" s="144">
        <v>524</v>
      </c>
      <c r="P142" s="199">
        <v>768</v>
      </c>
      <c r="Q142" s="144">
        <v>723</v>
      </c>
      <c r="R142" s="144">
        <v>1498</v>
      </c>
      <c r="S142" s="143">
        <v>1252</v>
      </c>
      <c r="T142" s="144">
        <v>333</v>
      </c>
      <c r="U142" s="143">
        <v>0</v>
      </c>
      <c r="V142" s="144">
        <v>0</v>
      </c>
      <c r="W142" s="143">
        <v>128</v>
      </c>
      <c r="X142" s="144">
        <v>156</v>
      </c>
      <c r="Y142" s="143">
        <v>0</v>
      </c>
      <c r="Z142" s="144">
        <v>0</v>
      </c>
      <c r="AA142" s="143">
        <v>552</v>
      </c>
    </row>
    <row r="143" spans="1:27" ht="11.25" customHeight="1">
      <c r="A143" s="147" t="s">
        <v>1</v>
      </c>
      <c r="B143" s="200">
        <v>675025</v>
      </c>
      <c r="C143" s="149">
        <v>700388</v>
      </c>
      <c r="D143" s="200">
        <v>703485</v>
      </c>
      <c r="E143" s="149">
        <v>741201</v>
      </c>
      <c r="F143" s="200">
        <v>783192</v>
      </c>
      <c r="G143" s="149">
        <v>801489</v>
      </c>
      <c r="H143" s="200">
        <v>834429</v>
      </c>
      <c r="I143" s="149">
        <v>850758</v>
      </c>
      <c r="J143" s="200">
        <v>905054</v>
      </c>
      <c r="K143" s="149">
        <v>885111</v>
      </c>
      <c r="L143" s="200">
        <v>911841</v>
      </c>
      <c r="M143" s="149">
        <v>948621</v>
      </c>
      <c r="N143" s="200">
        <v>935814</v>
      </c>
      <c r="O143" s="149">
        <v>993132</v>
      </c>
      <c r="P143" s="200">
        <v>1031796</v>
      </c>
      <c r="Q143" s="149">
        <v>1065374</v>
      </c>
      <c r="R143" s="149">
        <v>1111409</v>
      </c>
      <c r="S143" s="148">
        <v>1150282</v>
      </c>
      <c r="T143" s="149">
        <v>1188571</v>
      </c>
      <c r="U143" s="148">
        <v>1221307</v>
      </c>
      <c r="V143" s="149">
        <v>1254498</v>
      </c>
      <c r="W143" s="148">
        <v>1278935</v>
      </c>
      <c r="X143" s="149">
        <v>1305217</v>
      </c>
      <c r="Y143" s="148">
        <v>1400894</v>
      </c>
      <c r="Z143" s="149">
        <v>1456029</v>
      </c>
      <c r="AA143" s="148">
        <v>1499908</v>
      </c>
    </row>
    <row r="144" spans="1:27" ht="11.25" customHeight="1">
      <c r="A144" s="142" t="s">
        <v>11</v>
      </c>
      <c r="B144" s="199">
        <v>58531</v>
      </c>
      <c r="C144" s="144">
        <v>65157</v>
      </c>
      <c r="D144" s="199">
        <v>53810</v>
      </c>
      <c r="E144" s="144">
        <v>67831</v>
      </c>
      <c r="F144" s="199">
        <v>78563</v>
      </c>
      <c r="G144" s="144">
        <v>85665</v>
      </c>
      <c r="H144" s="199">
        <v>99300</v>
      </c>
      <c r="I144" s="144">
        <v>98252</v>
      </c>
      <c r="J144" s="199">
        <v>105026</v>
      </c>
      <c r="K144" s="144">
        <v>91472</v>
      </c>
      <c r="L144" s="199">
        <v>85474</v>
      </c>
      <c r="M144" s="144">
        <v>116841</v>
      </c>
      <c r="N144" s="199">
        <v>100179</v>
      </c>
      <c r="O144" s="144">
        <v>118941</v>
      </c>
      <c r="P144" s="199">
        <v>110810</v>
      </c>
      <c r="Q144" s="144">
        <v>129461</v>
      </c>
      <c r="R144" s="144">
        <v>163479</v>
      </c>
      <c r="S144" s="143">
        <v>183669</v>
      </c>
      <c r="T144" s="144">
        <v>195057</v>
      </c>
      <c r="U144" s="143">
        <v>200181</v>
      </c>
      <c r="V144" s="144">
        <v>201720</v>
      </c>
      <c r="W144" s="143">
        <v>216192</v>
      </c>
      <c r="X144" s="144">
        <v>213744</v>
      </c>
      <c r="Y144" s="143">
        <v>277814</v>
      </c>
      <c r="Z144" s="144">
        <v>312798</v>
      </c>
      <c r="AA144" s="143">
        <v>347989</v>
      </c>
    </row>
    <row r="145" spans="1:27" ht="11.25" customHeight="1">
      <c r="A145" s="142" t="s">
        <v>12</v>
      </c>
      <c r="B145" s="199">
        <v>93779</v>
      </c>
      <c r="C145" s="144">
        <v>99758</v>
      </c>
      <c r="D145" s="199">
        <v>104789</v>
      </c>
      <c r="E145" s="144">
        <v>113051</v>
      </c>
      <c r="F145" s="199">
        <v>136235</v>
      </c>
      <c r="G145" s="144">
        <v>126010</v>
      </c>
      <c r="H145" s="199">
        <v>142013</v>
      </c>
      <c r="I145" s="144">
        <v>137145</v>
      </c>
      <c r="J145" s="199">
        <v>163669</v>
      </c>
      <c r="K145" s="144">
        <v>140247</v>
      </c>
      <c r="L145" s="199">
        <v>154327</v>
      </c>
      <c r="M145" s="144">
        <v>170860</v>
      </c>
      <c r="N145" s="199">
        <v>156658</v>
      </c>
      <c r="O145" s="144">
        <v>180738</v>
      </c>
      <c r="P145" s="199">
        <v>215530</v>
      </c>
      <c r="Q145" s="144">
        <v>221133</v>
      </c>
      <c r="R145" s="144">
        <v>222209</v>
      </c>
      <c r="S145" s="143">
        <v>221055</v>
      </c>
      <c r="T145" s="144">
        <v>240789</v>
      </c>
      <c r="U145" s="143">
        <v>243441</v>
      </c>
      <c r="V145" s="144">
        <v>258222</v>
      </c>
      <c r="W145" s="143">
        <v>262938</v>
      </c>
      <c r="X145" s="144">
        <v>298260</v>
      </c>
      <c r="Y145" s="143">
        <v>330327</v>
      </c>
      <c r="Z145" s="144">
        <v>358436</v>
      </c>
      <c r="AA145" s="143">
        <v>368394</v>
      </c>
    </row>
    <row r="146" spans="1:27" ht="11.25" customHeight="1">
      <c r="A146" s="142" t="s">
        <v>13</v>
      </c>
      <c r="B146" s="199">
        <v>126189</v>
      </c>
      <c r="C146" s="144">
        <v>132654</v>
      </c>
      <c r="D146" s="199">
        <v>138104</v>
      </c>
      <c r="E146" s="144">
        <v>141872</v>
      </c>
      <c r="F146" s="199">
        <v>146263</v>
      </c>
      <c r="G146" s="144">
        <v>162506</v>
      </c>
      <c r="H146" s="199">
        <v>163005</v>
      </c>
      <c r="I146" s="144">
        <v>170335</v>
      </c>
      <c r="J146" s="199">
        <v>190324</v>
      </c>
      <c r="K146" s="144">
        <v>197629</v>
      </c>
      <c r="L146" s="199">
        <v>207654</v>
      </c>
      <c r="M146" s="144">
        <v>202756</v>
      </c>
      <c r="N146" s="199">
        <v>188302</v>
      </c>
      <c r="O146" s="144">
        <v>213667</v>
      </c>
      <c r="P146" s="199">
        <v>228433</v>
      </c>
      <c r="Q146" s="144">
        <v>239077</v>
      </c>
      <c r="R146" s="144">
        <v>229272</v>
      </c>
      <c r="S146" s="143">
        <v>253916</v>
      </c>
      <c r="T146" s="144">
        <v>263794</v>
      </c>
      <c r="U146" s="143">
        <v>279378</v>
      </c>
      <c r="V146" s="144">
        <v>304836</v>
      </c>
      <c r="W146" s="143">
        <v>299536</v>
      </c>
      <c r="X146" s="144">
        <v>288519</v>
      </c>
      <c r="Y146" s="143">
        <v>314271</v>
      </c>
      <c r="Z146" s="144">
        <v>316821</v>
      </c>
      <c r="AA146" s="143">
        <v>304652</v>
      </c>
    </row>
    <row r="147" spans="1:27" ht="11.25" customHeight="1">
      <c r="A147" s="142" t="s">
        <v>14</v>
      </c>
      <c r="B147" s="199">
        <v>151482</v>
      </c>
      <c r="C147" s="144">
        <v>152059</v>
      </c>
      <c r="D147" s="199">
        <v>145836</v>
      </c>
      <c r="E147" s="144">
        <v>158854</v>
      </c>
      <c r="F147" s="199">
        <v>165667</v>
      </c>
      <c r="G147" s="144">
        <v>168396</v>
      </c>
      <c r="H147" s="199">
        <v>174099</v>
      </c>
      <c r="I147" s="144">
        <v>186056</v>
      </c>
      <c r="J147" s="199">
        <v>207511</v>
      </c>
      <c r="K147" s="144">
        <v>199176</v>
      </c>
      <c r="L147" s="199">
        <v>187573</v>
      </c>
      <c r="M147" s="144">
        <v>175952</v>
      </c>
      <c r="N147" s="199">
        <v>218296</v>
      </c>
      <c r="O147" s="144">
        <v>217397</v>
      </c>
      <c r="P147" s="199">
        <v>208721</v>
      </c>
      <c r="Q147" s="144">
        <v>205881</v>
      </c>
      <c r="R147" s="144">
        <v>232621</v>
      </c>
      <c r="S147" s="143">
        <v>238230</v>
      </c>
      <c r="T147" s="144">
        <v>240888</v>
      </c>
      <c r="U147" s="143">
        <v>263378</v>
      </c>
      <c r="V147" s="144">
        <v>264315</v>
      </c>
      <c r="W147" s="143">
        <v>261432</v>
      </c>
      <c r="X147" s="144">
        <v>261297</v>
      </c>
      <c r="Y147" s="143">
        <v>258759</v>
      </c>
      <c r="Z147" s="144">
        <v>246896</v>
      </c>
      <c r="AA147" s="143">
        <v>264206</v>
      </c>
    </row>
    <row r="148" spans="1:27" ht="11.25" customHeight="1">
      <c r="A148" s="142" t="s">
        <v>15</v>
      </c>
      <c r="B148" s="199">
        <v>123187</v>
      </c>
      <c r="C148" s="144">
        <v>132662</v>
      </c>
      <c r="D148" s="199">
        <v>134814</v>
      </c>
      <c r="E148" s="144">
        <v>138237</v>
      </c>
      <c r="F148" s="199">
        <v>138331</v>
      </c>
      <c r="G148" s="144">
        <v>133124</v>
      </c>
      <c r="H148" s="199">
        <v>134523</v>
      </c>
      <c r="I148" s="144">
        <v>137676</v>
      </c>
      <c r="J148" s="199">
        <v>133875</v>
      </c>
      <c r="K148" s="144">
        <v>143404</v>
      </c>
      <c r="L148" s="199">
        <v>171177</v>
      </c>
      <c r="M148" s="144">
        <v>160624</v>
      </c>
      <c r="N148" s="199">
        <v>145098</v>
      </c>
      <c r="O148" s="144">
        <v>145590</v>
      </c>
      <c r="P148" s="199">
        <v>161700</v>
      </c>
      <c r="Q148" s="144">
        <v>157054</v>
      </c>
      <c r="R148" s="144">
        <v>157116</v>
      </c>
      <c r="S148" s="143">
        <v>150090</v>
      </c>
      <c r="T148" s="144">
        <v>148671</v>
      </c>
      <c r="U148" s="143">
        <v>143483</v>
      </c>
      <c r="V148" s="144">
        <v>141995</v>
      </c>
      <c r="W148" s="143">
        <v>155551</v>
      </c>
      <c r="X148" s="144">
        <v>156949</v>
      </c>
      <c r="Y148" s="143">
        <v>149347</v>
      </c>
      <c r="Z148" s="144">
        <v>152194</v>
      </c>
      <c r="AA148" s="143">
        <v>148098</v>
      </c>
    </row>
    <row r="149" spans="1:27" ht="11.25" customHeight="1">
      <c r="A149" s="142" t="s">
        <v>16</v>
      </c>
      <c r="B149" s="199">
        <v>68631</v>
      </c>
      <c r="C149" s="144">
        <v>64442</v>
      </c>
      <c r="D149" s="199">
        <v>65004</v>
      </c>
      <c r="E149" s="144">
        <v>68004</v>
      </c>
      <c r="F149" s="199">
        <v>66908</v>
      </c>
      <c r="G149" s="144">
        <v>70829</v>
      </c>
      <c r="H149" s="199">
        <v>69847</v>
      </c>
      <c r="I149" s="144">
        <v>65331</v>
      </c>
      <c r="J149" s="199">
        <v>62375</v>
      </c>
      <c r="K149" s="144">
        <v>59340</v>
      </c>
      <c r="L149" s="199">
        <v>56884</v>
      </c>
      <c r="M149" s="144">
        <v>69085</v>
      </c>
      <c r="N149" s="199">
        <v>64919</v>
      </c>
      <c r="O149" s="144">
        <v>60325</v>
      </c>
      <c r="P149" s="199">
        <v>60888</v>
      </c>
      <c r="Q149" s="144">
        <v>64738</v>
      </c>
      <c r="R149" s="144">
        <v>65087</v>
      </c>
      <c r="S149" s="143">
        <v>60783</v>
      </c>
      <c r="T149" s="144">
        <v>62011</v>
      </c>
      <c r="U149" s="143">
        <v>61093</v>
      </c>
      <c r="V149" s="144">
        <v>52141</v>
      </c>
      <c r="W149" s="143">
        <v>50996</v>
      </c>
      <c r="X149" s="144">
        <v>60798</v>
      </c>
      <c r="Y149" s="143">
        <v>50334</v>
      </c>
      <c r="Z149" s="144">
        <v>49376</v>
      </c>
      <c r="AA149" s="143">
        <v>47498</v>
      </c>
    </row>
    <row r="150" spans="1:27" ht="11.25" customHeight="1">
      <c r="A150" s="142" t="s">
        <v>17</v>
      </c>
      <c r="B150" s="199">
        <v>31627</v>
      </c>
      <c r="C150" s="144">
        <v>33634</v>
      </c>
      <c r="D150" s="199">
        <v>35010</v>
      </c>
      <c r="E150" s="144">
        <v>30043</v>
      </c>
      <c r="F150" s="199">
        <v>30193</v>
      </c>
      <c r="G150" s="144">
        <v>34204</v>
      </c>
      <c r="H150" s="199">
        <v>25595</v>
      </c>
      <c r="I150" s="144">
        <v>29203</v>
      </c>
      <c r="J150" s="199">
        <v>24868</v>
      </c>
      <c r="K150" s="144">
        <v>25618</v>
      </c>
      <c r="L150" s="199">
        <v>33543</v>
      </c>
      <c r="M150" s="144">
        <v>27467</v>
      </c>
      <c r="N150" s="199">
        <v>32163</v>
      </c>
      <c r="O150" s="144">
        <v>27791</v>
      </c>
      <c r="P150" s="199">
        <v>23051</v>
      </c>
      <c r="Q150" s="144">
        <v>31624</v>
      </c>
      <c r="R150" s="144">
        <v>26305</v>
      </c>
      <c r="S150" s="143">
        <v>29004</v>
      </c>
      <c r="T150" s="144">
        <v>22135</v>
      </c>
      <c r="U150" s="143">
        <v>20585</v>
      </c>
      <c r="V150" s="144">
        <v>19654</v>
      </c>
      <c r="W150" s="143">
        <v>26427</v>
      </c>
      <c r="X150" s="144">
        <v>18602</v>
      </c>
      <c r="Y150" s="143">
        <v>13070</v>
      </c>
      <c r="Z150" s="144">
        <v>11066</v>
      </c>
      <c r="AA150" s="143">
        <v>11734</v>
      </c>
    </row>
    <row r="151" spans="1:27" ht="11.25" customHeight="1">
      <c r="A151" s="142" t="s">
        <v>18</v>
      </c>
      <c r="B151" s="199">
        <v>12871</v>
      </c>
      <c r="C151" s="144">
        <v>11828</v>
      </c>
      <c r="D151" s="199">
        <v>14717</v>
      </c>
      <c r="E151" s="144">
        <v>11548</v>
      </c>
      <c r="F151" s="199">
        <v>11275</v>
      </c>
      <c r="G151" s="144">
        <v>12476</v>
      </c>
      <c r="H151" s="199">
        <v>12112</v>
      </c>
      <c r="I151" s="144">
        <v>15731</v>
      </c>
      <c r="J151" s="199">
        <v>11283</v>
      </c>
      <c r="K151" s="144">
        <v>12822</v>
      </c>
      <c r="L151" s="199">
        <v>7965</v>
      </c>
      <c r="M151" s="144">
        <v>13676</v>
      </c>
      <c r="N151" s="199">
        <v>14078</v>
      </c>
      <c r="O151" s="144">
        <v>15622</v>
      </c>
      <c r="P151" s="199">
        <v>16286</v>
      </c>
      <c r="Q151" s="144">
        <v>9131</v>
      </c>
      <c r="R151" s="144">
        <v>9751</v>
      </c>
      <c r="S151" s="143">
        <v>8180</v>
      </c>
      <c r="T151" s="144">
        <v>9610</v>
      </c>
      <c r="U151" s="143">
        <v>6191</v>
      </c>
      <c r="V151" s="144">
        <v>6907</v>
      </c>
      <c r="W151" s="143">
        <v>3351</v>
      </c>
      <c r="X151" s="144">
        <v>4480</v>
      </c>
      <c r="Y151" s="143">
        <v>3893</v>
      </c>
      <c r="Z151" s="144">
        <v>6025</v>
      </c>
      <c r="AA151" s="143">
        <v>4984</v>
      </c>
    </row>
    <row r="152" spans="1:27" ht="11.25" customHeight="1">
      <c r="A152" s="142" t="s">
        <v>19</v>
      </c>
      <c r="B152" s="199">
        <v>4423</v>
      </c>
      <c r="C152" s="144">
        <v>3132</v>
      </c>
      <c r="D152" s="199">
        <v>6044</v>
      </c>
      <c r="E152" s="144">
        <v>5203</v>
      </c>
      <c r="F152" s="199">
        <v>5374</v>
      </c>
      <c r="G152" s="144">
        <v>3766</v>
      </c>
      <c r="H152" s="199">
        <v>6752</v>
      </c>
      <c r="I152" s="144">
        <v>5660</v>
      </c>
      <c r="J152" s="199">
        <v>3241</v>
      </c>
      <c r="K152" s="144">
        <v>8525</v>
      </c>
      <c r="L152" s="199">
        <v>2838</v>
      </c>
      <c r="M152" s="144">
        <v>6668</v>
      </c>
      <c r="N152" s="199">
        <v>6600</v>
      </c>
      <c r="O152" s="144">
        <v>5783</v>
      </c>
      <c r="P152" s="199">
        <v>3517</v>
      </c>
      <c r="Q152" s="144">
        <v>4481</v>
      </c>
      <c r="R152" s="144">
        <v>3212</v>
      </c>
      <c r="S152" s="143">
        <v>2987</v>
      </c>
      <c r="T152" s="144">
        <v>3503</v>
      </c>
      <c r="U152" s="143">
        <v>1426</v>
      </c>
      <c r="V152" s="144">
        <v>2834</v>
      </c>
      <c r="W152" s="143">
        <v>1738</v>
      </c>
      <c r="X152" s="144">
        <v>1358</v>
      </c>
      <c r="Y152" s="143">
        <v>1902</v>
      </c>
      <c r="Z152" s="144">
        <v>2273</v>
      </c>
      <c r="AA152" s="143">
        <v>1565</v>
      </c>
    </row>
    <row r="153" spans="1:27" ht="11.25" customHeight="1">
      <c r="A153" s="142" t="s">
        <v>20</v>
      </c>
      <c r="B153" s="199">
        <v>4305</v>
      </c>
      <c r="C153" s="144">
        <v>5062</v>
      </c>
      <c r="D153" s="199">
        <v>5357</v>
      </c>
      <c r="E153" s="144">
        <v>6558</v>
      </c>
      <c r="F153" s="199">
        <v>4383</v>
      </c>
      <c r="G153" s="144">
        <v>4513</v>
      </c>
      <c r="H153" s="199">
        <v>7183</v>
      </c>
      <c r="I153" s="144">
        <v>5369</v>
      </c>
      <c r="J153" s="199">
        <v>2882</v>
      </c>
      <c r="K153" s="144">
        <v>6878</v>
      </c>
      <c r="L153" s="199">
        <v>4406</v>
      </c>
      <c r="M153" s="144">
        <v>4692</v>
      </c>
      <c r="N153" s="199">
        <v>9521</v>
      </c>
      <c r="O153" s="144">
        <v>7278</v>
      </c>
      <c r="P153" s="199">
        <v>2860</v>
      </c>
      <c r="Q153" s="144">
        <v>2794</v>
      </c>
      <c r="R153" s="144">
        <v>2357</v>
      </c>
      <c r="S153" s="143">
        <v>2368</v>
      </c>
      <c r="T153" s="144">
        <v>2113</v>
      </c>
      <c r="U153" s="143">
        <v>2151</v>
      </c>
      <c r="V153" s="144">
        <v>1874</v>
      </c>
      <c r="W153" s="143">
        <v>774</v>
      </c>
      <c r="X153" s="144">
        <v>1210</v>
      </c>
      <c r="Y153" s="143">
        <v>1177</v>
      </c>
      <c r="Z153" s="144">
        <v>144</v>
      </c>
      <c r="AA153" s="143">
        <v>788</v>
      </c>
    </row>
    <row r="154" spans="1:27" ht="11.25" customHeight="1">
      <c r="A154" s="201" t="s">
        <v>396</v>
      </c>
      <c r="B154" s="132"/>
      <c r="C154" s="132"/>
      <c r="D154" s="132"/>
      <c r="E154" s="132"/>
      <c r="F154" s="132"/>
      <c r="G154" s="132"/>
      <c r="H154" s="132"/>
      <c r="I154" s="132"/>
      <c r="J154" s="132"/>
      <c r="K154" s="202"/>
      <c r="L154" s="132"/>
      <c r="M154" s="132"/>
      <c r="N154" s="132"/>
      <c r="O154" s="202"/>
      <c r="P154" s="132"/>
      <c r="Q154" s="132"/>
      <c r="R154" s="132"/>
      <c r="S154" s="132"/>
      <c r="T154" s="132"/>
      <c r="U154" s="132"/>
      <c r="V154" s="132"/>
      <c r="W154" s="132"/>
      <c r="X154" s="132"/>
      <c r="Y154" s="132"/>
      <c r="Z154" s="132"/>
      <c r="AA154" s="132"/>
    </row>
    <row r="155" spans="1:27" ht="11.25" customHeight="1">
      <c r="A155" s="147" t="s">
        <v>282</v>
      </c>
      <c r="B155" s="200"/>
      <c r="C155" s="149"/>
      <c r="D155" s="200"/>
      <c r="E155" s="149"/>
      <c r="F155" s="200"/>
      <c r="G155" s="149"/>
      <c r="H155" s="200"/>
      <c r="I155" s="149"/>
      <c r="J155" s="200"/>
      <c r="K155" s="149"/>
      <c r="L155" s="200"/>
      <c r="M155" s="149"/>
      <c r="N155" s="200"/>
      <c r="O155" s="149"/>
      <c r="P155" s="200"/>
      <c r="Q155" s="149"/>
      <c r="R155" s="149">
        <v>131873</v>
      </c>
      <c r="S155" s="148">
        <v>111086</v>
      </c>
      <c r="T155" s="149">
        <v>87363</v>
      </c>
      <c r="U155" s="148">
        <v>71292</v>
      </c>
      <c r="V155" s="149">
        <v>124261</v>
      </c>
      <c r="W155" s="148">
        <v>106351</v>
      </c>
      <c r="X155" s="149">
        <v>120343</v>
      </c>
      <c r="Y155" s="148">
        <v>112382</v>
      </c>
      <c r="Z155" s="149">
        <v>87901</v>
      </c>
      <c r="AA155" s="148">
        <v>60004</v>
      </c>
    </row>
    <row r="156" spans="1:27" ht="11.25" customHeight="1">
      <c r="A156" s="142" t="s">
        <v>11</v>
      </c>
      <c r="B156" s="199"/>
      <c r="C156" s="144"/>
      <c r="D156" s="199"/>
      <c r="E156" s="144"/>
      <c r="F156" s="199"/>
      <c r="G156" s="144"/>
      <c r="H156" s="199"/>
      <c r="I156" s="144"/>
      <c r="J156" s="199"/>
      <c r="K156" s="144"/>
      <c r="L156" s="199"/>
      <c r="M156" s="144"/>
      <c r="N156" s="199"/>
      <c r="O156" s="144"/>
      <c r="P156" s="199"/>
      <c r="Q156" s="144"/>
      <c r="R156" s="144">
        <v>5451</v>
      </c>
      <c r="S156" s="143">
        <v>5642</v>
      </c>
      <c r="T156" s="144">
        <v>6946</v>
      </c>
      <c r="U156" s="143">
        <v>3216</v>
      </c>
      <c r="V156" s="144">
        <v>5817</v>
      </c>
      <c r="W156" s="143">
        <v>5317</v>
      </c>
      <c r="X156" s="144">
        <v>17153</v>
      </c>
      <c r="Y156" s="143">
        <v>20091</v>
      </c>
      <c r="Z156" s="144">
        <v>15315</v>
      </c>
      <c r="AA156" s="143">
        <v>3050</v>
      </c>
    </row>
    <row r="157" spans="1:27" ht="11.25" customHeight="1">
      <c r="A157" s="142" t="s">
        <v>12</v>
      </c>
      <c r="B157" s="199"/>
      <c r="C157" s="144"/>
      <c r="D157" s="199"/>
      <c r="E157" s="144"/>
      <c r="F157" s="199"/>
      <c r="G157" s="144"/>
      <c r="H157" s="199"/>
      <c r="I157" s="144"/>
      <c r="J157" s="199"/>
      <c r="K157" s="144"/>
      <c r="L157" s="199"/>
      <c r="M157" s="144"/>
      <c r="N157" s="199"/>
      <c r="O157" s="144"/>
      <c r="P157" s="199"/>
      <c r="Q157" s="144"/>
      <c r="R157" s="144">
        <v>11576</v>
      </c>
      <c r="S157" s="143">
        <v>10603</v>
      </c>
      <c r="T157" s="144">
        <v>9007</v>
      </c>
      <c r="U157" s="143">
        <v>7827</v>
      </c>
      <c r="V157" s="144">
        <v>13155</v>
      </c>
      <c r="W157" s="143">
        <v>10488</v>
      </c>
      <c r="X157" s="144">
        <v>18725</v>
      </c>
      <c r="Y157" s="143">
        <v>20543</v>
      </c>
      <c r="Z157" s="144">
        <v>16813</v>
      </c>
      <c r="AA157" s="143">
        <v>8317</v>
      </c>
    </row>
    <row r="158" spans="1:27" ht="11.25" customHeight="1">
      <c r="A158" s="142" t="s">
        <v>13</v>
      </c>
      <c r="B158" s="199"/>
      <c r="C158" s="144"/>
      <c r="D158" s="199"/>
      <c r="E158" s="144"/>
      <c r="F158" s="199"/>
      <c r="G158" s="144"/>
      <c r="H158" s="199"/>
      <c r="I158" s="144"/>
      <c r="J158" s="199"/>
      <c r="K158" s="144"/>
      <c r="L158" s="199"/>
      <c r="M158" s="144"/>
      <c r="N158" s="199"/>
      <c r="O158" s="144"/>
      <c r="P158" s="199"/>
      <c r="Q158" s="144"/>
      <c r="R158" s="144">
        <v>20019</v>
      </c>
      <c r="S158" s="143">
        <v>20143</v>
      </c>
      <c r="T158" s="144">
        <v>17453</v>
      </c>
      <c r="U158" s="143">
        <v>12704</v>
      </c>
      <c r="V158" s="144">
        <v>23970</v>
      </c>
      <c r="W158" s="143">
        <v>19477</v>
      </c>
      <c r="X158" s="144">
        <v>28890</v>
      </c>
      <c r="Y158" s="143">
        <v>23120</v>
      </c>
      <c r="Z158" s="144">
        <v>20709</v>
      </c>
      <c r="AA158" s="143">
        <v>12858</v>
      </c>
    </row>
    <row r="159" spans="1:27" ht="11.25" customHeight="1">
      <c r="A159" s="142" t="s">
        <v>14</v>
      </c>
      <c r="B159" s="199"/>
      <c r="C159" s="144"/>
      <c r="D159" s="199"/>
      <c r="E159" s="144"/>
      <c r="F159" s="199"/>
      <c r="G159" s="144"/>
      <c r="H159" s="199"/>
      <c r="I159" s="144"/>
      <c r="J159" s="199"/>
      <c r="K159" s="144"/>
      <c r="L159" s="199"/>
      <c r="M159" s="144"/>
      <c r="N159" s="199"/>
      <c r="O159" s="144"/>
      <c r="P159" s="199"/>
      <c r="Q159" s="144"/>
      <c r="R159" s="144">
        <v>33528</v>
      </c>
      <c r="S159" s="143">
        <v>26773</v>
      </c>
      <c r="T159" s="144">
        <v>22612</v>
      </c>
      <c r="U159" s="143">
        <v>19933</v>
      </c>
      <c r="V159" s="144">
        <v>34740</v>
      </c>
      <c r="W159" s="143">
        <v>32790</v>
      </c>
      <c r="X159" s="144">
        <v>23630</v>
      </c>
      <c r="Y159" s="143">
        <v>20457</v>
      </c>
      <c r="Z159" s="144">
        <v>17853</v>
      </c>
      <c r="AA159" s="143">
        <v>13771</v>
      </c>
    </row>
    <row r="160" spans="1:27" ht="11.25" customHeight="1">
      <c r="A160" s="142" t="s">
        <v>15</v>
      </c>
      <c r="B160" s="199"/>
      <c r="C160" s="144"/>
      <c r="D160" s="199"/>
      <c r="E160" s="144"/>
      <c r="F160" s="199"/>
      <c r="G160" s="144"/>
      <c r="H160" s="199"/>
      <c r="I160" s="144"/>
      <c r="J160" s="199"/>
      <c r="K160" s="144"/>
      <c r="L160" s="199"/>
      <c r="M160" s="144"/>
      <c r="N160" s="199"/>
      <c r="O160" s="144"/>
      <c r="P160" s="199"/>
      <c r="Q160" s="144"/>
      <c r="R160" s="144">
        <v>26589</v>
      </c>
      <c r="S160" s="143">
        <v>22988</v>
      </c>
      <c r="T160" s="144">
        <v>15913</v>
      </c>
      <c r="U160" s="143">
        <v>14085</v>
      </c>
      <c r="V160" s="144">
        <v>24728</v>
      </c>
      <c r="W160" s="143">
        <v>20819</v>
      </c>
      <c r="X160" s="144">
        <v>15001</v>
      </c>
      <c r="Y160" s="143">
        <v>17527</v>
      </c>
      <c r="Z160" s="144">
        <v>8634</v>
      </c>
      <c r="AA160" s="143">
        <v>11531</v>
      </c>
    </row>
    <row r="161" spans="1:27" ht="11.25" customHeight="1">
      <c r="A161" s="142" t="s">
        <v>16</v>
      </c>
      <c r="B161" s="199"/>
      <c r="C161" s="144"/>
      <c r="D161" s="199"/>
      <c r="E161" s="144"/>
      <c r="F161" s="199"/>
      <c r="G161" s="144"/>
      <c r="H161" s="199"/>
      <c r="I161" s="144"/>
      <c r="J161" s="199"/>
      <c r="K161" s="144"/>
      <c r="L161" s="199"/>
      <c r="M161" s="144"/>
      <c r="N161" s="199"/>
      <c r="O161" s="144"/>
      <c r="P161" s="199"/>
      <c r="Q161" s="144"/>
      <c r="R161" s="144">
        <v>19303</v>
      </c>
      <c r="S161" s="143">
        <v>12169</v>
      </c>
      <c r="T161" s="144">
        <v>7353</v>
      </c>
      <c r="U161" s="143">
        <v>7538</v>
      </c>
      <c r="V161" s="144">
        <v>11957</v>
      </c>
      <c r="W161" s="143">
        <v>10522</v>
      </c>
      <c r="X161" s="144">
        <v>12087</v>
      </c>
      <c r="Y161" s="143">
        <v>7008</v>
      </c>
      <c r="Z161" s="144">
        <v>5752</v>
      </c>
      <c r="AA161" s="143">
        <v>7237</v>
      </c>
    </row>
    <row r="162" spans="1:27" ht="11.25" customHeight="1">
      <c r="A162" s="142" t="s">
        <v>17</v>
      </c>
      <c r="B162" s="199"/>
      <c r="C162" s="144"/>
      <c r="D162" s="199"/>
      <c r="E162" s="144"/>
      <c r="F162" s="199"/>
      <c r="G162" s="144"/>
      <c r="H162" s="199"/>
      <c r="I162" s="144"/>
      <c r="J162" s="199"/>
      <c r="K162" s="144"/>
      <c r="L162" s="199"/>
      <c r="M162" s="144"/>
      <c r="N162" s="199"/>
      <c r="O162" s="144"/>
      <c r="P162" s="199"/>
      <c r="Q162" s="144"/>
      <c r="R162" s="144">
        <v>9472</v>
      </c>
      <c r="S162" s="143">
        <v>7319</v>
      </c>
      <c r="T162" s="144">
        <v>4207</v>
      </c>
      <c r="U162" s="143">
        <v>3934</v>
      </c>
      <c r="V162" s="144">
        <v>5524</v>
      </c>
      <c r="W162" s="143">
        <v>5018</v>
      </c>
      <c r="X162" s="144">
        <v>3758</v>
      </c>
      <c r="Y162" s="143">
        <v>1754</v>
      </c>
      <c r="Z162" s="144">
        <v>1859</v>
      </c>
      <c r="AA162" s="143">
        <v>2085</v>
      </c>
    </row>
    <row r="163" spans="1:27" ht="11.25" customHeight="1">
      <c r="A163" s="142" t="s">
        <v>18</v>
      </c>
      <c r="B163" s="199"/>
      <c r="C163" s="144"/>
      <c r="D163" s="199"/>
      <c r="E163" s="144"/>
      <c r="F163" s="199"/>
      <c r="G163" s="144"/>
      <c r="H163" s="199"/>
      <c r="I163" s="144"/>
      <c r="J163" s="199"/>
      <c r="K163" s="144"/>
      <c r="L163" s="199"/>
      <c r="M163" s="144"/>
      <c r="N163" s="199"/>
      <c r="O163" s="144"/>
      <c r="P163" s="199"/>
      <c r="Q163" s="144"/>
      <c r="R163" s="144">
        <v>3139</v>
      </c>
      <c r="S163" s="143">
        <v>3157</v>
      </c>
      <c r="T163" s="144">
        <v>2609</v>
      </c>
      <c r="U163" s="143">
        <v>1501</v>
      </c>
      <c r="V163" s="144">
        <v>2462</v>
      </c>
      <c r="W163" s="143">
        <v>1110</v>
      </c>
      <c r="X163" s="144">
        <v>774</v>
      </c>
      <c r="Y163" s="143">
        <v>1521</v>
      </c>
      <c r="Z163" s="144">
        <v>621</v>
      </c>
      <c r="AA163" s="143">
        <v>631</v>
      </c>
    </row>
    <row r="164" spans="1:27" ht="11.25" customHeight="1">
      <c r="A164" s="142" t="s">
        <v>19</v>
      </c>
      <c r="B164" s="199"/>
      <c r="C164" s="144"/>
      <c r="D164" s="199"/>
      <c r="E164" s="144"/>
      <c r="F164" s="199"/>
      <c r="G164" s="144"/>
      <c r="H164" s="199"/>
      <c r="I164" s="144"/>
      <c r="J164" s="199"/>
      <c r="K164" s="144"/>
      <c r="L164" s="199"/>
      <c r="M164" s="144"/>
      <c r="N164" s="199"/>
      <c r="O164" s="144"/>
      <c r="P164" s="199"/>
      <c r="Q164" s="144"/>
      <c r="R164" s="144">
        <v>1342</v>
      </c>
      <c r="S164" s="143">
        <v>1354</v>
      </c>
      <c r="T164" s="144">
        <v>936</v>
      </c>
      <c r="U164" s="143">
        <v>59</v>
      </c>
      <c r="V164" s="144">
        <v>1149</v>
      </c>
      <c r="W164" s="143">
        <v>610</v>
      </c>
      <c r="X164" s="144">
        <v>190</v>
      </c>
      <c r="Y164" s="143">
        <v>256</v>
      </c>
      <c r="Z164" s="144">
        <v>226</v>
      </c>
      <c r="AA164" s="143">
        <v>524</v>
      </c>
    </row>
    <row r="165" spans="1:27" ht="11.25" customHeight="1">
      <c r="A165" s="142" t="s">
        <v>20</v>
      </c>
      <c r="B165" s="199"/>
      <c r="C165" s="144"/>
      <c r="D165" s="199"/>
      <c r="E165" s="144"/>
      <c r="F165" s="199"/>
      <c r="G165" s="144"/>
      <c r="H165" s="199"/>
      <c r="I165" s="144"/>
      <c r="J165" s="199"/>
      <c r="K165" s="144"/>
      <c r="L165" s="199"/>
      <c r="M165" s="144"/>
      <c r="N165" s="199"/>
      <c r="O165" s="144"/>
      <c r="P165" s="199"/>
      <c r="Q165" s="144"/>
      <c r="R165" s="144">
        <v>1454</v>
      </c>
      <c r="S165" s="143">
        <v>938</v>
      </c>
      <c r="T165" s="144">
        <v>327</v>
      </c>
      <c r="U165" s="143">
        <v>495</v>
      </c>
      <c r="V165" s="144">
        <v>759</v>
      </c>
      <c r="W165" s="143">
        <v>200</v>
      </c>
      <c r="X165" s="144">
        <v>135</v>
      </c>
      <c r="Y165" s="143">
        <v>105</v>
      </c>
      <c r="Z165" s="144">
        <v>119</v>
      </c>
      <c r="AA165" s="143">
        <v>0</v>
      </c>
    </row>
    <row r="166" spans="1:27" ht="11.25" customHeight="1">
      <c r="A166" s="147" t="s">
        <v>290</v>
      </c>
      <c r="B166" s="200">
        <v>427180</v>
      </c>
      <c r="C166" s="149">
        <v>461975</v>
      </c>
      <c r="D166" s="200">
        <v>443678</v>
      </c>
      <c r="E166" s="149">
        <v>578422</v>
      </c>
      <c r="F166" s="200">
        <v>702920</v>
      </c>
      <c r="G166" s="149">
        <v>656664</v>
      </c>
      <c r="H166" s="200">
        <v>644108</v>
      </c>
      <c r="I166" s="149">
        <v>657676</v>
      </c>
      <c r="J166" s="200">
        <v>671483</v>
      </c>
      <c r="K166" s="149">
        <v>661102</v>
      </c>
      <c r="L166" s="200">
        <v>667939</v>
      </c>
      <c r="M166" s="149">
        <v>686127</v>
      </c>
      <c r="N166" s="200">
        <v>690708</v>
      </c>
      <c r="O166" s="149">
        <v>707680</v>
      </c>
      <c r="P166" s="200">
        <v>651671</v>
      </c>
      <c r="Q166" s="149">
        <v>594917</v>
      </c>
      <c r="R166" s="149">
        <v>2209450</v>
      </c>
      <c r="S166" s="148">
        <v>2397839</v>
      </c>
      <c r="T166" s="149">
        <v>2555970</v>
      </c>
      <c r="U166" s="148">
        <v>2691341</v>
      </c>
      <c r="V166" s="149">
        <v>2655788</v>
      </c>
      <c r="W166" s="148">
        <v>2647392</v>
      </c>
      <c r="X166" s="149">
        <v>2624269</v>
      </c>
      <c r="Y166" s="148">
        <v>2889377</v>
      </c>
      <c r="Z166" s="149">
        <v>3142823</v>
      </c>
      <c r="AA166" s="148">
        <v>3391841</v>
      </c>
    </row>
    <row r="167" spans="1:27" ht="11.25" customHeight="1">
      <c r="A167" s="142" t="s">
        <v>11</v>
      </c>
      <c r="B167" s="199">
        <v>6592</v>
      </c>
      <c r="C167" s="144">
        <v>5170</v>
      </c>
      <c r="D167" s="199">
        <v>5454</v>
      </c>
      <c r="E167" s="144">
        <v>7518</v>
      </c>
      <c r="F167" s="199">
        <v>11229</v>
      </c>
      <c r="G167" s="144">
        <v>31717</v>
      </c>
      <c r="H167" s="199">
        <v>37836</v>
      </c>
      <c r="I167" s="144">
        <v>37644</v>
      </c>
      <c r="J167" s="199">
        <v>30703</v>
      </c>
      <c r="K167" s="144">
        <v>26735</v>
      </c>
      <c r="L167" s="199">
        <v>28036</v>
      </c>
      <c r="M167" s="144">
        <v>30180</v>
      </c>
      <c r="N167" s="199">
        <v>32604</v>
      </c>
      <c r="O167" s="144">
        <v>30851</v>
      </c>
      <c r="P167" s="199">
        <v>27794</v>
      </c>
      <c r="Q167" s="144">
        <v>27051</v>
      </c>
      <c r="R167" s="144">
        <v>430390</v>
      </c>
      <c r="S167" s="143">
        <v>502132</v>
      </c>
      <c r="T167" s="144">
        <v>573039</v>
      </c>
      <c r="U167" s="143">
        <v>599797</v>
      </c>
      <c r="V167" s="144">
        <v>643041</v>
      </c>
      <c r="W167" s="143">
        <v>635816</v>
      </c>
      <c r="X167" s="144">
        <v>550762</v>
      </c>
      <c r="Y167" s="143">
        <v>634267</v>
      </c>
      <c r="Z167" s="144">
        <v>750326</v>
      </c>
      <c r="AA167" s="143">
        <v>893811</v>
      </c>
    </row>
    <row r="168" spans="1:27" ht="11.25" customHeight="1">
      <c r="A168" s="142" t="s">
        <v>12</v>
      </c>
      <c r="B168" s="199">
        <v>28117</v>
      </c>
      <c r="C168" s="144">
        <v>33035</v>
      </c>
      <c r="D168" s="199">
        <v>40766</v>
      </c>
      <c r="E168" s="144">
        <v>65371</v>
      </c>
      <c r="F168" s="199">
        <v>85744</v>
      </c>
      <c r="G168" s="144">
        <v>76745</v>
      </c>
      <c r="H168" s="199">
        <v>77630</v>
      </c>
      <c r="I168" s="144">
        <v>76636</v>
      </c>
      <c r="J168" s="199">
        <v>81794</v>
      </c>
      <c r="K168" s="144">
        <v>75024</v>
      </c>
      <c r="L168" s="199">
        <v>80434</v>
      </c>
      <c r="M168" s="144">
        <v>91198</v>
      </c>
      <c r="N168" s="199">
        <v>81024</v>
      </c>
      <c r="O168" s="144">
        <v>88934</v>
      </c>
      <c r="P168" s="199">
        <v>89897</v>
      </c>
      <c r="Q168" s="144">
        <v>77563</v>
      </c>
      <c r="R168" s="144">
        <v>548630</v>
      </c>
      <c r="S168" s="143">
        <v>581840</v>
      </c>
      <c r="T168" s="144">
        <v>605312</v>
      </c>
      <c r="U168" s="143">
        <v>643351</v>
      </c>
      <c r="V168" s="144">
        <v>671267</v>
      </c>
      <c r="W168" s="143">
        <v>660473</v>
      </c>
      <c r="X168" s="144">
        <v>643293</v>
      </c>
      <c r="Y168" s="143">
        <v>724866</v>
      </c>
      <c r="Z168" s="144">
        <v>793910</v>
      </c>
      <c r="AA168" s="143">
        <v>876825</v>
      </c>
    </row>
    <row r="169" spans="1:27" ht="11.25" customHeight="1">
      <c r="A169" s="142" t="s">
        <v>13</v>
      </c>
      <c r="B169" s="199">
        <v>72462</v>
      </c>
      <c r="C169" s="144">
        <v>81297</v>
      </c>
      <c r="D169" s="199">
        <v>75670</v>
      </c>
      <c r="E169" s="144">
        <v>113128</v>
      </c>
      <c r="F169" s="199">
        <v>150796</v>
      </c>
      <c r="G169" s="144">
        <v>126802</v>
      </c>
      <c r="H169" s="199">
        <v>116565</v>
      </c>
      <c r="I169" s="144">
        <v>125524</v>
      </c>
      <c r="J169" s="199">
        <v>136253</v>
      </c>
      <c r="K169" s="144">
        <v>136703</v>
      </c>
      <c r="L169" s="199">
        <v>134148</v>
      </c>
      <c r="M169" s="144">
        <v>142355</v>
      </c>
      <c r="N169" s="199">
        <v>149094</v>
      </c>
      <c r="O169" s="144">
        <v>146217</v>
      </c>
      <c r="P169" s="199">
        <v>144904</v>
      </c>
      <c r="Q169" s="144">
        <v>123359</v>
      </c>
      <c r="R169" s="144">
        <v>452145</v>
      </c>
      <c r="S169" s="143">
        <v>518120</v>
      </c>
      <c r="T169" s="144">
        <v>547027</v>
      </c>
      <c r="U169" s="143">
        <v>582656</v>
      </c>
      <c r="V169" s="144">
        <v>569816</v>
      </c>
      <c r="W169" s="143">
        <v>572632</v>
      </c>
      <c r="X169" s="144">
        <v>574842</v>
      </c>
      <c r="Y169" s="143">
        <v>630029</v>
      </c>
      <c r="Z169" s="144">
        <v>655961</v>
      </c>
      <c r="AA169" s="143">
        <v>698374</v>
      </c>
    </row>
    <row r="170" spans="1:27" ht="11.25" customHeight="1">
      <c r="A170" s="142" t="s">
        <v>14</v>
      </c>
      <c r="B170" s="199">
        <v>101212</v>
      </c>
      <c r="C170" s="144">
        <v>120672</v>
      </c>
      <c r="D170" s="199">
        <v>102098</v>
      </c>
      <c r="E170" s="144">
        <v>137665</v>
      </c>
      <c r="F170" s="199">
        <v>165113</v>
      </c>
      <c r="G170" s="144">
        <v>154901</v>
      </c>
      <c r="H170" s="199">
        <v>139991</v>
      </c>
      <c r="I170" s="144">
        <v>153142</v>
      </c>
      <c r="J170" s="199">
        <v>154524</v>
      </c>
      <c r="K170" s="144">
        <v>154490</v>
      </c>
      <c r="L170" s="199">
        <v>150791</v>
      </c>
      <c r="M170" s="144">
        <v>150738</v>
      </c>
      <c r="N170" s="199">
        <v>158408</v>
      </c>
      <c r="O170" s="144">
        <v>161779</v>
      </c>
      <c r="P170" s="199">
        <v>140793</v>
      </c>
      <c r="Q170" s="144">
        <v>136638</v>
      </c>
      <c r="R170" s="144">
        <v>404791</v>
      </c>
      <c r="S170" s="143">
        <v>414999</v>
      </c>
      <c r="T170" s="144">
        <v>430873</v>
      </c>
      <c r="U170" s="143">
        <v>472659</v>
      </c>
      <c r="V170" s="144">
        <v>446818</v>
      </c>
      <c r="W170" s="143">
        <v>433410</v>
      </c>
      <c r="X170" s="144">
        <v>455547</v>
      </c>
      <c r="Y170" s="143">
        <v>493484</v>
      </c>
      <c r="Z170" s="144">
        <v>501353</v>
      </c>
      <c r="AA170" s="143">
        <v>527078</v>
      </c>
    </row>
    <row r="171" spans="1:27" ht="11.25" customHeight="1">
      <c r="A171" s="142" t="s">
        <v>15</v>
      </c>
      <c r="B171" s="199">
        <v>107413</v>
      </c>
      <c r="C171" s="144">
        <v>101710</v>
      </c>
      <c r="D171" s="199">
        <v>103237</v>
      </c>
      <c r="E171" s="144">
        <v>121611</v>
      </c>
      <c r="F171" s="199">
        <v>141284</v>
      </c>
      <c r="G171" s="144">
        <v>128605</v>
      </c>
      <c r="H171" s="199">
        <v>136193</v>
      </c>
      <c r="I171" s="144">
        <v>128752</v>
      </c>
      <c r="J171" s="199">
        <v>134386</v>
      </c>
      <c r="K171" s="144">
        <v>134441</v>
      </c>
      <c r="L171" s="199">
        <v>139787</v>
      </c>
      <c r="M171" s="144">
        <v>137977</v>
      </c>
      <c r="N171" s="199">
        <v>132944</v>
      </c>
      <c r="O171" s="144">
        <v>135772</v>
      </c>
      <c r="P171" s="199">
        <v>129144</v>
      </c>
      <c r="Q171" s="144">
        <v>121530</v>
      </c>
      <c r="R171" s="144">
        <v>244524</v>
      </c>
      <c r="S171" s="143">
        <v>245562</v>
      </c>
      <c r="T171" s="144">
        <v>261854</v>
      </c>
      <c r="U171" s="143">
        <v>259066</v>
      </c>
      <c r="V171" s="144">
        <v>215478</v>
      </c>
      <c r="W171" s="143">
        <v>232182</v>
      </c>
      <c r="X171" s="144">
        <v>257061</v>
      </c>
      <c r="Y171" s="143">
        <v>265654</v>
      </c>
      <c r="Z171" s="144">
        <v>303408</v>
      </c>
      <c r="AA171" s="143">
        <v>277837</v>
      </c>
    </row>
    <row r="172" spans="1:27" ht="11.25" customHeight="1">
      <c r="A172" s="142" t="s">
        <v>16</v>
      </c>
      <c r="B172" s="199">
        <v>55195</v>
      </c>
      <c r="C172" s="144">
        <v>63397</v>
      </c>
      <c r="D172" s="199">
        <v>54498</v>
      </c>
      <c r="E172" s="144">
        <v>67001</v>
      </c>
      <c r="F172" s="199">
        <v>75299</v>
      </c>
      <c r="G172" s="144">
        <v>67711</v>
      </c>
      <c r="H172" s="199">
        <v>67508</v>
      </c>
      <c r="I172" s="144">
        <v>71679</v>
      </c>
      <c r="J172" s="199">
        <v>68578</v>
      </c>
      <c r="K172" s="144">
        <v>68564</v>
      </c>
      <c r="L172" s="199">
        <v>68485</v>
      </c>
      <c r="M172" s="144">
        <v>67326</v>
      </c>
      <c r="N172" s="199">
        <v>69741</v>
      </c>
      <c r="O172" s="144">
        <v>75133</v>
      </c>
      <c r="P172" s="199">
        <v>57083</v>
      </c>
      <c r="Q172" s="144">
        <v>60149</v>
      </c>
      <c r="R172" s="144">
        <v>85179</v>
      </c>
      <c r="S172" s="143">
        <v>85002</v>
      </c>
      <c r="T172" s="144">
        <v>89273</v>
      </c>
      <c r="U172" s="143">
        <v>93296</v>
      </c>
      <c r="V172" s="144">
        <v>76403</v>
      </c>
      <c r="W172" s="143">
        <v>75355</v>
      </c>
      <c r="X172" s="144">
        <v>94139</v>
      </c>
      <c r="Y172" s="143">
        <v>95179</v>
      </c>
      <c r="Z172" s="144">
        <v>94509</v>
      </c>
      <c r="AA172" s="143">
        <v>82973</v>
      </c>
    </row>
    <row r="173" spans="1:27" ht="11.25" customHeight="1">
      <c r="A173" s="142" t="s">
        <v>17</v>
      </c>
      <c r="B173" s="199">
        <v>27102</v>
      </c>
      <c r="C173" s="144">
        <v>30113</v>
      </c>
      <c r="D173" s="199">
        <v>31501</v>
      </c>
      <c r="E173" s="144">
        <v>34841</v>
      </c>
      <c r="F173" s="199">
        <v>41402</v>
      </c>
      <c r="G173" s="144">
        <v>38323</v>
      </c>
      <c r="H173" s="199">
        <v>36704</v>
      </c>
      <c r="I173" s="144">
        <v>34536</v>
      </c>
      <c r="J173" s="199">
        <v>33185</v>
      </c>
      <c r="K173" s="144">
        <v>31055</v>
      </c>
      <c r="L173" s="199">
        <v>38966</v>
      </c>
      <c r="M173" s="144">
        <v>35793</v>
      </c>
      <c r="N173" s="199">
        <v>37297</v>
      </c>
      <c r="O173" s="144">
        <v>36753</v>
      </c>
      <c r="P173" s="199">
        <v>30856</v>
      </c>
      <c r="Q173" s="144">
        <v>29133</v>
      </c>
      <c r="R173" s="144">
        <v>28446</v>
      </c>
      <c r="S173" s="143">
        <v>32972</v>
      </c>
      <c r="T173" s="144">
        <v>31586</v>
      </c>
      <c r="U173" s="143">
        <v>26662</v>
      </c>
      <c r="V173" s="144">
        <v>18713</v>
      </c>
      <c r="W173" s="143">
        <v>24426</v>
      </c>
      <c r="X173" s="144">
        <v>31437</v>
      </c>
      <c r="Y173" s="143">
        <v>29618</v>
      </c>
      <c r="Z173" s="144">
        <v>27428</v>
      </c>
      <c r="AA173" s="143">
        <v>24755</v>
      </c>
    </row>
    <row r="174" spans="1:27" ht="11.25" customHeight="1">
      <c r="A174" s="142" t="s">
        <v>18</v>
      </c>
      <c r="B174" s="199">
        <v>16467</v>
      </c>
      <c r="C174" s="144">
        <v>13826</v>
      </c>
      <c r="D174" s="199">
        <v>17160</v>
      </c>
      <c r="E174" s="144">
        <v>16030</v>
      </c>
      <c r="F174" s="199">
        <v>18146</v>
      </c>
      <c r="G174" s="144">
        <v>17619</v>
      </c>
      <c r="H174" s="199">
        <v>16810</v>
      </c>
      <c r="I174" s="144">
        <v>16067</v>
      </c>
      <c r="J174" s="199">
        <v>17418</v>
      </c>
      <c r="K174" s="144">
        <v>15372</v>
      </c>
      <c r="L174" s="199">
        <v>15134</v>
      </c>
      <c r="M174" s="144">
        <v>15091</v>
      </c>
      <c r="N174" s="199">
        <v>15248</v>
      </c>
      <c r="O174" s="144">
        <v>18964</v>
      </c>
      <c r="P174" s="199">
        <v>21465</v>
      </c>
      <c r="Q174" s="144">
        <v>12267</v>
      </c>
      <c r="R174" s="144">
        <v>8974</v>
      </c>
      <c r="S174" s="143">
        <v>10631</v>
      </c>
      <c r="T174" s="144">
        <v>12067</v>
      </c>
      <c r="U174" s="143">
        <v>9075</v>
      </c>
      <c r="V174" s="144">
        <v>9639</v>
      </c>
      <c r="W174" s="143">
        <v>10040</v>
      </c>
      <c r="X174" s="144">
        <v>9889</v>
      </c>
      <c r="Y174" s="143">
        <v>10778</v>
      </c>
      <c r="Z174" s="144">
        <v>11207</v>
      </c>
      <c r="AA174" s="143">
        <v>6060</v>
      </c>
    </row>
    <row r="175" spans="1:27" ht="11.25" customHeight="1">
      <c r="A175" s="142" t="s">
        <v>19</v>
      </c>
      <c r="B175" s="199">
        <v>5958</v>
      </c>
      <c r="C175" s="144">
        <v>5260</v>
      </c>
      <c r="D175" s="199">
        <v>7091</v>
      </c>
      <c r="E175" s="144">
        <v>6801</v>
      </c>
      <c r="F175" s="199">
        <v>7686</v>
      </c>
      <c r="G175" s="144">
        <v>6700</v>
      </c>
      <c r="H175" s="199">
        <v>5960</v>
      </c>
      <c r="I175" s="144">
        <v>7942</v>
      </c>
      <c r="J175" s="199">
        <v>7002</v>
      </c>
      <c r="K175" s="144">
        <v>9752</v>
      </c>
      <c r="L175" s="199">
        <v>5978</v>
      </c>
      <c r="M175" s="144">
        <v>10125</v>
      </c>
      <c r="N175" s="199">
        <v>7484</v>
      </c>
      <c r="O175" s="144">
        <v>6882</v>
      </c>
      <c r="P175" s="199">
        <v>5834</v>
      </c>
      <c r="Q175" s="144">
        <v>3643</v>
      </c>
      <c r="R175" s="144">
        <v>4166</v>
      </c>
      <c r="S175" s="143">
        <v>5035</v>
      </c>
      <c r="T175" s="144">
        <v>3180</v>
      </c>
      <c r="U175" s="143">
        <v>2616</v>
      </c>
      <c r="V175" s="144">
        <v>3737</v>
      </c>
      <c r="W175" s="143">
        <v>816</v>
      </c>
      <c r="X175" s="144">
        <v>3322</v>
      </c>
      <c r="Y175" s="143">
        <v>2597</v>
      </c>
      <c r="Z175" s="144">
        <v>3468</v>
      </c>
      <c r="AA175" s="143">
        <v>2872</v>
      </c>
    </row>
    <row r="176" spans="1:27" ht="11.25" customHeight="1">
      <c r="A176" s="142" t="s">
        <v>20</v>
      </c>
      <c r="B176" s="199">
        <v>6662</v>
      </c>
      <c r="C176" s="144">
        <v>7495</v>
      </c>
      <c r="D176" s="199">
        <v>6203</v>
      </c>
      <c r="E176" s="144">
        <v>8456</v>
      </c>
      <c r="F176" s="199">
        <v>6221</v>
      </c>
      <c r="G176" s="144">
        <v>7541</v>
      </c>
      <c r="H176" s="199">
        <v>8911</v>
      </c>
      <c r="I176" s="144">
        <v>5754</v>
      </c>
      <c r="J176" s="199">
        <v>7640</v>
      </c>
      <c r="K176" s="144">
        <v>8966</v>
      </c>
      <c r="L176" s="199">
        <v>6180</v>
      </c>
      <c r="M176" s="144">
        <v>5344</v>
      </c>
      <c r="N176" s="199">
        <v>6864</v>
      </c>
      <c r="O176" s="144">
        <v>6395</v>
      </c>
      <c r="P176" s="199">
        <v>3901</v>
      </c>
      <c r="Q176" s="144">
        <v>3584</v>
      </c>
      <c r="R176" s="144">
        <v>2205</v>
      </c>
      <c r="S176" s="143">
        <v>1546</v>
      </c>
      <c r="T176" s="144">
        <v>1759</v>
      </c>
      <c r="U176" s="143">
        <v>2163</v>
      </c>
      <c r="V176" s="144">
        <v>876</v>
      </c>
      <c r="W176" s="143">
        <v>2242</v>
      </c>
      <c r="X176" s="144">
        <v>3977</v>
      </c>
      <c r="Y176" s="143">
        <v>2905</v>
      </c>
      <c r="Z176" s="144">
        <v>1253</v>
      </c>
      <c r="AA176" s="143">
        <v>1256</v>
      </c>
    </row>
    <row r="177" spans="1:29" ht="11.25" customHeight="1">
      <c r="A177" s="147" t="s">
        <v>284</v>
      </c>
      <c r="B177" s="200">
        <v>1562526</v>
      </c>
      <c r="C177" s="149">
        <v>1604736</v>
      </c>
      <c r="D177" s="200">
        <v>1633333</v>
      </c>
      <c r="E177" s="149">
        <v>1512622</v>
      </c>
      <c r="F177" s="200">
        <v>1367585</v>
      </c>
      <c r="G177" s="149">
        <v>1411119</v>
      </c>
      <c r="H177" s="200">
        <v>1533144</v>
      </c>
      <c r="I177" s="149">
        <v>1580177</v>
      </c>
      <c r="J177" s="200">
        <v>1640642</v>
      </c>
      <c r="K177" s="149">
        <v>1683857</v>
      </c>
      <c r="L177" s="200">
        <v>1739934</v>
      </c>
      <c r="M177" s="149">
        <v>1812887</v>
      </c>
      <c r="N177" s="200">
        <v>1825330</v>
      </c>
      <c r="O177" s="149">
        <v>1887321</v>
      </c>
      <c r="P177" s="200">
        <v>2052027</v>
      </c>
      <c r="Q177" s="149">
        <v>2222011</v>
      </c>
      <c r="R177" s="149">
        <v>723766</v>
      </c>
      <c r="S177" s="148">
        <v>672050</v>
      </c>
      <c r="T177" s="149">
        <v>640999</v>
      </c>
      <c r="U177" s="148">
        <v>594794</v>
      </c>
      <c r="V177" s="149">
        <v>679346</v>
      </c>
      <c r="W177" s="148">
        <v>720065</v>
      </c>
      <c r="X177" s="149">
        <v>764587</v>
      </c>
      <c r="Y177" s="148">
        <v>672694</v>
      </c>
      <c r="Z177" s="149">
        <v>578048</v>
      </c>
      <c r="AA177" s="148">
        <v>424451</v>
      </c>
    </row>
    <row r="178" spans="1:29" ht="11.25" customHeight="1">
      <c r="A178" s="142" t="s">
        <v>11</v>
      </c>
      <c r="B178" s="199">
        <v>183614</v>
      </c>
      <c r="C178" s="144">
        <v>221000</v>
      </c>
      <c r="D178" s="199">
        <v>213331</v>
      </c>
      <c r="E178" s="144">
        <v>238083</v>
      </c>
      <c r="F178" s="199">
        <v>239404</v>
      </c>
      <c r="G178" s="144">
        <v>231363</v>
      </c>
      <c r="H178" s="199">
        <v>243952</v>
      </c>
      <c r="I178" s="144">
        <v>256247</v>
      </c>
      <c r="J178" s="199">
        <v>280460</v>
      </c>
      <c r="K178" s="144">
        <v>274555</v>
      </c>
      <c r="L178" s="199">
        <v>268149</v>
      </c>
      <c r="M178" s="144">
        <v>313350</v>
      </c>
      <c r="N178" s="199">
        <v>316917</v>
      </c>
      <c r="O178" s="144">
        <v>329547</v>
      </c>
      <c r="P178" s="199">
        <v>341341</v>
      </c>
      <c r="Q178" s="144">
        <v>380525</v>
      </c>
      <c r="R178" s="144">
        <v>30502</v>
      </c>
      <c r="S178" s="143">
        <v>32014</v>
      </c>
      <c r="T178" s="144">
        <v>29241</v>
      </c>
      <c r="U178" s="143">
        <v>24068</v>
      </c>
      <c r="V178" s="144">
        <v>25723</v>
      </c>
      <c r="W178" s="143">
        <v>31427</v>
      </c>
      <c r="X178" s="144">
        <v>95147</v>
      </c>
      <c r="Y178" s="143">
        <v>110164</v>
      </c>
      <c r="Z178" s="144">
        <v>104776</v>
      </c>
      <c r="AA178" s="143">
        <v>16756</v>
      </c>
    </row>
    <row r="179" spans="1:29" ht="11.25" customHeight="1">
      <c r="A179" s="142" t="s">
        <v>12</v>
      </c>
      <c r="B179" s="199">
        <v>274245</v>
      </c>
      <c r="C179" s="144">
        <v>290232</v>
      </c>
      <c r="D179" s="199">
        <v>301918</v>
      </c>
      <c r="E179" s="144">
        <v>287062</v>
      </c>
      <c r="F179" s="199">
        <v>285558</v>
      </c>
      <c r="G179" s="144">
        <v>268271</v>
      </c>
      <c r="H179" s="199">
        <v>301963</v>
      </c>
      <c r="I179" s="144">
        <v>307891</v>
      </c>
      <c r="J179" s="199">
        <v>343243</v>
      </c>
      <c r="K179" s="144">
        <v>332869</v>
      </c>
      <c r="L179" s="199">
        <v>374507</v>
      </c>
      <c r="M179" s="144">
        <v>386041</v>
      </c>
      <c r="N179" s="199">
        <v>390850</v>
      </c>
      <c r="O179" s="144">
        <v>420346</v>
      </c>
      <c r="P179" s="199">
        <v>473419</v>
      </c>
      <c r="Q179" s="144">
        <v>521536</v>
      </c>
      <c r="R179" s="144">
        <v>96232</v>
      </c>
      <c r="S179" s="143">
        <v>87113</v>
      </c>
      <c r="T179" s="144">
        <v>89708</v>
      </c>
      <c r="U179" s="143">
        <v>73877</v>
      </c>
      <c r="V179" s="144">
        <v>87204</v>
      </c>
      <c r="W179" s="143">
        <v>97365</v>
      </c>
      <c r="X179" s="144">
        <v>151033</v>
      </c>
      <c r="Y179" s="143">
        <v>143629</v>
      </c>
      <c r="Z179" s="144">
        <v>122193</v>
      </c>
      <c r="AA179" s="143">
        <v>62006</v>
      </c>
    </row>
    <row r="180" spans="1:29" ht="11.25" customHeight="1">
      <c r="A180" s="142" t="s">
        <v>13</v>
      </c>
      <c r="B180" s="199">
        <v>300587</v>
      </c>
      <c r="C180" s="144">
        <v>310753</v>
      </c>
      <c r="D180" s="199">
        <v>329934</v>
      </c>
      <c r="E180" s="144">
        <v>305211</v>
      </c>
      <c r="F180" s="199">
        <v>263572</v>
      </c>
      <c r="G180" s="144">
        <v>292621</v>
      </c>
      <c r="H180" s="199">
        <v>314209</v>
      </c>
      <c r="I180" s="144">
        <v>330136</v>
      </c>
      <c r="J180" s="199">
        <v>341262</v>
      </c>
      <c r="K180" s="144">
        <v>368531</v>
      </c>
      <c r="L180" s="199">
        <v>379497</v>
      </c>
      <c r="M180" s="144">
        <v>384612</v>
      </c>
      <c r="N180" s="199">
        <v>372863</v>
      </c>
      <c r="O180" s="144">
        <v>407582</v>
      </c>
      <c r="P180" s="199">
        <v>444648</v>
      </c>
      <c r="Q180" s="144">
        <v>492092</v>
      </c>
      <c r="R180" s="144">
        <v>161699</v>
      </c>
      <c r="S180" s="143">
        <v>146798</v>
      </c>
      <c r="T180" s="144">
        <v>142854</v>
      </c>
      <c r="U180" s="143">
        <v>133286</v>
      </c>
      <c r="V180" s="144">
        <v>159105</v>
      </c>
      <c r="W180" s="143">
        <v>173871</v>
      </c>
      <c r="X180" s="144">
        <v>169996</v>
      </c>
      <c r="Y180" s="143">
        <v>147412</v>
      </c>
      <c r="Z180" s="144">
        <v>130928</v>
      </c>
      <c r="AA180" s="143">
        <v>98953</v>
      </c>
    </row>
    <row r="181" spans="1:29" ht="11.25" customHeight="1">
      <c r="A181" s="142" t="s">
        <v>14</v>
      </c>
      <c r="B181" s="199">
        <v>324108</v>
      </c>
      <c r="C181" s="144">
        <v>314966</v>
      </c>
      <c r="D181" s="199">
        <v>314746</v>
      </c>
      <c r="E181" s="144">
        <v>287884</v>
      </c>
      <c r="F181" s="199">
        <v>256249</v>
      </c>
      <c r="G181" s="144">
        <v>267719</v>
      </c>
      <c r="H181" s="199">
        <v>300784</v>
      </c>
      <c r="I181" s="144">
        <v>315101</v>
      </c>
      <c r="J181" s="199">
        <v>326361</v>
      </c>
      <c r="K181" s="144">
        <v>332316</v>
      </c>
      <c r="L181" s="199">
        <v>336321</v>
      </c>
      <c r="M181" s="144">
        <v>328957</v>
      </c>
      <c r="N181" s="199">
        <v>375213</v>
      </c>
      <c r="O181" s="144">
        <v>365107</v>
      </c>
      <c r="P181" s="199">
        <v>387999</v>
      </c>
      <c r="Q181" s="144">
        <v>405289</v>
      </c>
      <c r="R181" s="144">
        <v>179574</v>
      </c>
      <c r="S181" s="143">
        <v>172072</v>
      </c>
      <c r="T181" s="144">
        <v>157955</v>
      </c>
      <c r="U181" s="143">
        <v>164294</v>
      </c>
      <c r="V181" s="144">
        <v>185092</v>
      </c>
      <c r="W181" s="143">
        <v>190005</v>
      </c>
      <c r="X181" s="144">
        <v>168635</v>
      </c>
      <c r="Y181" s="143">
        <v>133034</v>
      </c>
      <c r="Z181" s="144">
        <v>110562</v>
      </c>
      <c r="AA181" s="143">
        <v>118579</v>
      </c>
    </row>
    <row r="182" spans="1:29" ht="11.25" customHeight="1">
      <c r="A182" s="142" t="s">
        <v>15</v>
      </c>
      <c r="B182" s="199">
        <v>255171</v>
      </c>
      <c r="C182" s="144">
        <v>258598</v>
      </c>
      <c r="D182" s="199">
        <v>256006</v>
      </c>
      <c r="E182" s="144">
        <v>220018</v>
      </c>
      <c r="F182" s="199">
        <v>190157</v>
      </c>
      <c r="G182" s="144">
        <v>200054</v>
      </c>
      <c r="H182" s="199">
        <v>210862</v>
      </c>
      <c r="I182" s="144">
        <v>210816</v>
      </c>
      <c r="J182" s="199">
        <v>206160</v>
      </c>
      <c r="K182" s="144">
        <v>225330</v>
      </c>
      <c r="L182" s="199">
        <v>240338</v>
      </c>
      <c r="M182" s="144">
        <v>244326</v>
      </c>
      <c r="N182" s="199">
        <v>216284</v>
      </c>
      <c r="O182" s="144">
        <v>230992</v>
      </c>
      <c r="P182" s="199">
        <v>249820</v>
      </c>
      <c r="Q182" s="144">
        <v>257524</v>
      </c>
      <c r="R182" s="144">
        <v>134202</v>
      </c>
      <c r="S182" s="143">
        <v>124069</v>
      </c>
      <c r="T182" s="144">
        <v>119533</v>
      </c>
      <c r="U182" s="143">
        <v>109098</v>
      </c>
      <c r="V182" s="144">
        <v>140771</v>
      </c>
      <c r="W182" s="143">
        <v>135290</v>
      </c>
      <c r="X182" s="144">
        <v>106910</v>
      </c>
      <c r="Y182" s="143">
        <v>87726</v>
      </c>
      <c r="Z182" s="144">
        <v>73097</v>
      </c>
      <c r="AA182" s="143">
        <v>74137</v>
      </c>
    </row>
    <row r="183" spans="1:29" ht="11.25" customHeight="1">
      <c r="A183" s="142" t="s">
        <v>16</v>
      </c>
      <c r="B183" s="199">
        <v>126480</v>
      </c>
      <c r="C183" s="144">
        <v>110576</v>
      </c>
      <c r="D183" s="199">
        <v>113851</v>
      </c>
      <c r="E183" s="144">
        <v>102811</v>
      </c>
      <c r="F183" s="199">
        <v>78591</v>
      </c>
      <c r="G183" s="144">
        <v>85154</v>
      </c>
      <c r="H183" s="199">
        <v>96135</v>
      </c>
      <c r="I183" s="144">
        <v>93117</v>
      </c>
      <c r="J183" s="199">
        <v>91793</v>
      </c>
      <c r="K183" s="144">
        <v>87232</v>
      </c>
      <c r="L183" s="199">
        <v>87320</v>
      </c>
      <c r="M183" s="144">
        <v>96512</v>
      </c>
      <c r="N183" s="199">
        <v>88111</v>
      </c>
      <c r="O183" s="144">
        <v>77838</v>
      </c>
      <c r="P183" s="199">
        <v>100951</v>
      </c>
      <c r="Q183" s="144">
        <v>100966</v>
      </c>
      <c r="R183" s="144">
        <v>70427</v>
      </c>
      <c r="S183" s="143">
        <v>62175</v>
      </c>
      <c r="T183" s="144">
        <v>59902</v>
      </c>
      <c r="U183" s="143">
        <v>58256</v>
      </c>
      <c r="V183" s="144">
        <v>50403</v>
      </c>
      <c r="W183" s="143">
        <v>54194</v>
      </c>
      <c r="X183" s="144">
        <v>44832</v>
      </c>
      <c r="Y183" s="143">
        <v>31452</v>
      </c>
      <c r="Z183" s="144">
        <v>21967</v>
      </c>
      <c r="AA183" s="143">
        <v>33266</v>
      </c>
    </row>
    <row r="184" spans="1:29" ht="11.25" customHeight="1">
      <c r="A184" s="142" t="s">
        <v>17</v>
      </c>
      <c r="B184" s="199">
        <v>57559</v>
      </c>
      <c r="C184" s="144">
        <v>52793</v>
      </c>
      <c r="D184" s="199">
        <v>58841</v>
      </c>
      <c r="E184" s="144">
        <v>43634</v>
      </c>
      <c r="F184" s="199">
        <v>32255</v>
      </c>
      <c r="G184" s="144">
        <v>39871</v>
      </c>
      <c r="H184" s="199">
        <v>34992</v>
      </c>
      <c r="I184" s="144">
        <v>36925</v>
      </c>
      <c r="J184" s="199">
        <v>32339</v>
      </c>
      <c r="K184" s="144">
        <v>32509</v>
      </c>
      <c r="L184" s="199">
        <v>33575</v>
      </c>
      <c r="M184" s="144">
        <v>31205</v>
      </c>
      <c r="N184" s="199">
        <v>33110</v>
      </c>
      <c r="O184" s="144">
        <v>28844</v>
      </c>
      <c r="P184" s="199">
        <v>31592</v>
      </c>
      <c r="Q184" s="144">
        <v>39723</v>
      </c>
      <c r="R184" s="144">
        <v>30857</v>
      </c>
      <c r="S184" s="143">
        <v>30503</v>
      </c>
      <c r="T184" s="144">
        <v>24249</v>
      </c>
      <c r="U184" s="143">
        <v>16645</v>
      </c>
      <c r="V184" s="144">
        <v>17583</v>
      </c>
      <c r="W184" s="143">
        <v>24892</v>
      </c>
      <c r="X184" s="144">
        <v>18045</v>
      </c>
      <c r="Y184" s="143">
        <v>12615</v>
      </c>
      <c r="Z184" s="144">
        <v>8584</v>
      </c>
      <c r="AA184" s="143">
        <v>14536</v>
      </c>
    </row>
    <row r="185" spans="1:29" ht="11.25" customHeight="1">
      <c r="A185" s="142" t="s">
        <v>18</v>
      </c>
      <c r="B185" s="199">
        <v>23337</v>
      </c>
      <c r="C185" s="144">
        <v>24645</v>
      </c>
      <c r="D185" s="199">
        <v>26201</v>
      </c>
      <c r="E185" s="144">
        <v>15713</v>
      </c>
      <c r="F185" s="199">
        <v>13319</v>
      </c>
      <c r="G185" s="144">
        <v>16178</v>
      </c>
      <c r="H185" s="199">
        <v>16750</v>
      </c>
      <c r="I185" s="144">
        <v>17834</v>
      </c>
      <c r="J185" s="199">
        <v>13359</v>
      </c>
      <c r="K185" s="144">
        <v>18703</v>
      </c>
      <c r="L185" s="199">
        <v>13145</v>
      </c>
      <c r="M185" s="144">
        <v>19262</v>
      </c>
      <c r="N185" s="199">
        <v>17576</v>
      </c>
      <c r="O185" s="144">
        <v>16058</v>
      </c>
      <c r="P185" s="199">
        <v>14364</v>
      </c>
      <c r="Q185" s="144">
        <v>13979</v>
      </c>
      <c r="R185" s="144">
        <v>11015</v>
      </c>
      <c r="S185" s="143">
        <v>10331</v>
      </c>
      <c r="T185" s="144">
        <v>11140</v>
      </c>
      <c r="U185" s="143">
        <v>10180</v>
      </c>
      <c r="V185" s="144">
        <v>8109</v>
      </c>
      <c r="W185" s="143">
        <v>6734</v>
      </c>
      <c r="X185" s="144">
        <v>6300</v>
      </c>
      <c r="Y185" s="143">
        <v>3954</v>
      </c>
      <c r="Z185" s="144">
        <v>3837</v>
      </c>
      <c r="AA185" s="143">
        <v>3514</v>
      </c>
    </row>
    <row r="186" spans="1:29" ht="11.25" customHeight="1">
      <c r="A186" s="142" t="s">
        <v>19</v>
      </c>
      <c r="B186" s="199">
        <v>9861</v>
      </c>
      <c r="C186" s="144">
        <v>11273</v>
      </c>
      <c r="D186" s="199">
        <v>9336</v>
      </c>
      <c r="E186" s="144">
        <v>7201</v>
      </c>
      <c r="F186" s="199">
        <v>4482</v>
      </c>
      <c r="G186" s="144">
        <v>5427</v>
      </c>
      <c r="H186" s="199">
        <v>6814</v>
      </c>
      <c r="I186" s="144">
        <v>6792</v>
      </c>
      <c r="J186" s="199">
        <v>2473</v>
      </c>
      <c r="K186" s="144">
        <v>6412</v>
      </c>
      <c r="L186" s="199">
        <v>3724</v>
      </c>
      <c r="M186" s="144">
        <v>3948</v>
      </c>
      <c r="N186" s="199">
        <v>5248</v>
      </c>
      <c r="O186" s="144">
        <v>5520</v>
      </c>
      <c r="P186" s="199">
        <v>4958</v>
      </c>
      <c r="Q186" s="144">
        <v>5422</v>
      </c>
      <c r="R186" s="144">
        <v>4453</v>
      </c>
      <c r="S186" s="143">
        <v>3098</v>
      </c>
      <c r="T186" s="144">
        <v>2939</v>
      </c>
      <c r="U186" s="143">
        <v>1986</v>
      </c>
      <c r="V186" s="144">
        <v>3189</v>
      </c>
      <c r="W186" s="143">
        <v>4382</v>
      </c>
      <c r="X186" s="144">
        <v>2598</v>
      </c>
      <c r="Y186" s="143">
        <v>1575</v>
      </c>
      <c r="Z186" s="144">
        <v>1196</v>
      </c>
      <c r="AA186" s="143">
        <v>1265</v>
      </c>
    </row>
    <row r="187" spans="1:29" ht="11.25" customHeight="1">
      <c r="A187" s="142" t="s">
        <v>20</v>
      </c>
      <c r="B187" s="199">
        <v>7564</v>
      </c>
      <c r="C187" s="144">
        <v>9900</v>
      </c>
      <c r="D187" s="199">
        <v>9169</v>
      </c>
      <c r="E187" s="144">
        <v>5005</v>
      </c>
      <c r="F187" s="199">
        <v>3998</v>
      </c>
      <c r="G187" s="144">
        <v>4461</v>
      </c>
      <c r="H187" s="199">
        <v>6683</v>
      </c>
      <c r="I187" s="144">
        <v>5318</v>
      </c>
      <c r="J187" s="199">
        <v>3192</v>
      </c>
      <c r="K187" s="144">
        <v>5400</v>
      </c>
      <c r="L187" s="199">
        <v>3358</v>
      </c>
      <c r="M187" s="144">
        <v>4674</v>
      </c>
      <c r="N187" s="199">
        <v>9158</v>
      </c>
      <c r="O187" s="144">
        <v>5487</v>
      </c>
      <c r="P187" s="199">
        <v>2935</v>
      </c>
      <c r="Q187" s="144">
        <v>4955</v>
      </c>
      <c r="R187" s="144">
        <v>4805</v>
      </c>
      <c r="S187" s="143">
        <v>3877</v>
      </c>
      <c r="T187" s="144">
        <v>3478</v>
      </c>
      <c r="U187" s="143">
        <v>3104</v>
      </c>
      <c r="V187" s="144">
        <v>2167</v>
      </c>
      <c r="W187" s="143">
        <v>1905</v>
      </c>
      <c r="X187" s="144">
        <v>1091</v>
      </c>
      <c r="Y187" s="143">
        <v>1133</v>
      </c>
      <c r="Z187" s="144">
        <v>908</v>
      </c>
      <c r="AA187" s="143">
        <v>1439</v>
      </c>
    </row>
    <row r="188" spans="1:29" ht="11.25" customHeight="1">
      <c r="A188" s="131" t="s">
        <v>301</v>
      </c>
      <c r="B188" s="132"/>
      <c r="C188" s="132"/>
      <c r="D188" s="132"/>
      <c r="E188" s="132"/>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row>
    <row r="189" spans="1:29" ht="11.25" customHeight="1">
      <c r="A189" s="147" t="s">
        <v>285</v>
      </c>
      <c r="B189" s="200">
        <v>424177</v>
      </c>
      <c r="C189" s="149">
        <v>438018</v>
      </c>
      <c r="D189" s="200">
        <v>438584</v>
      </c>
      <c r="E189" s="149">
        <v>450218</v>
      </c>
      <c r="F189" s="200">
        <v>460138</v>
      </c>
      <c r="G189" s="149">
        <v>461309</v>
      </c>
      <c r="H189" s="200">
        <v>466779</v>
      </c>
      <c r="I189" s="149">
        <v>477407</v>
      </c>
      <c r="J189" s="200">
        <v>492521</v>
      </c>
      <c r="K189" s="149">
        <v>491622</v>
      </c>
      <c r="L189" s="200">
        <v>499030</v>
      </c>
      <c r="M189" s="149">
        <v>507480</v>
      </c>
      <c r="N189" s="200">
        <v>509279</v>
      </c>
      <c r="O189" s="149">
        <v>518643</v>
      </c>
      <c r="P189" s="200">
        <v>530366</v>
      </c>
      <c r="Q189" s="149">
        <v>543639</v>
      </c>
      <c r="R189" s="149">
        <v>613235</v>
      </c>
      <c r="S189" s="148">
        <v>636152</v>
      </c>
      <c r="T189" s="149">
        <v>657110</v>
      </c>
      <c r="U189" s="148">
        <v>672055</v>
      </c>
      <c r="V189" s="149">
        <v>692200</v>
      </c>
      <c r="W189" s="148">
        <v>695318</v>
      </c>
      <c r="X189" s="149">
        <v>702208</v>
      </c>
      <c r="Y189" s="148">
        <v>735539</v>
      </c>
      <c r="Z189" s="149">
        <v>762040</v>
      </c>
      <c r="AA189" s="148">
        <v>565660</v>
      </c>
    </row>
    <row r="190" spans="1:29" ht="11.25" customHeight="1">
      <c r="A190" s="142" t="s">
        <v>11</v>
      </c>
      <c r="B190" s="199">
        <v>13223</v>
      </c>
      <c r="C190" s="144">
        <v>14373</v>
      </c>
      <c r="D190" s="199">
        <v>13741</v>
      </c>
      <c r="E190" s="144">
        <v>9334</v>
      </c>
      <c r="F190" s="199">
        <v>6362</v>
      </c>
      <c r="G190" s="144">
        <v>13863</v>
      </c>
      <c r="H190" s="199">
        <v>14174</v>
      </c>
      <c r="I190" s="144">
        <v>17969</v>
      </c>
      <c r="J190" s="199">
        <v>15017</v>
      </c>
      <c r="K190" s="144">
        <v>11487</v>
      </c>
      <c r="L190" s="199">
        <v>14596</v>
      </c>
      <c r="M190" s="144">
        <v>12749</v>
      </c>
      <c r="N190" s="199">
        <v>11193</v>
      </c>
      <c r="O190" s="144">
        <v>10803</v>
      </c>
      <c r="P190" s="199">
        <v>16536</v>
      </c>
      <c r="Q190" s="144">
        <v>19446</v>
      </c>
      <c r="R190" s="144">
        <v>23772</v>
      </c>
      <c r="S190" s="143">
        <v>26838</v>
      </c>
      <c r="T190" s="144">
        <v>30796</v>
      </c>
      <c r="U190" s="143">
        <v>27200</v>
      </c>
      <c r="V190" s="144">
        <v>25931</v>
      </c>
      <c r="W190" s="143">
        <v>29227</v>
      </c>
      <c r="X190" s="144">
        <v>26400</v>
      </c>
      <c r="Y190" s="143">
        <v>34784</v>
      </c>
      <c r="Z190" s="144">
        <v>41662</v>
      </c>
      <c r="AA190" s="143">
        <v>23220</v>
      </c>
    </row>
    <row r="191" spans="1:29" ht="11.25" customHeight="1">
      <c r="A191" s="142" t="s">
        <v>12</v>
      </c>
      <c r="B191" s="199">
        <v>24636</v>
      </c>
      <c r="C191" s="144">
        <v>21513</v>
      </c>
      <c r="D191" s="199">
        <v>31137</v>
      </c>
      <c r="E191" s="144">
        <v>30122</v>
      </c>
      <c r="F191" s="199">
        <v>21527</v>
      </c>
      <c r="G191" s="144">
        <v>38589</v>
      </c>
      <c r="H191" s="199">
        <v>40842</v>
      </c>
      <c r="I191" s="144">
        <v>42533</v>
      </c>
      <c r="J191" s="199">
        <v>42118</v>
      </c>
      <c r="K191" s="144">
        <v>45663</v>
      </c>
      <c r="L191" s="199">
        <v>41471</v>
      </c>
      <c r="M191" s="144">
        <v>41897</v>
      </c>
      <c r="N191" s="199">
        <v>45718</v>
      </c>
      <c r="O191" s="144">
        <v>50423</v>
      </c>
      <c r="P191" s="199">
        <v>67134</v>
      </c>
      <c r="Q191" s="144">
        <v>63868</v>
      </c>
      <c r="R191" s="144">
        <v>69144</v>
      </c>
      <c r="S191" s="143">
        <v>78258</v>
      </c>
      <c r="T191" s="144">
        <v>88382</v>
      </c>
      <c r="U191" s="143">
        <v>83722</v>
      </c>
      <c r="V191" s="144">
        <v>79842</v>
      </c>
      <c r="W191" s="143">
        <v>85876</v>
      </c>
      <c r="X191" s="144">
        <v>80210</v>
      </c>
      <c r="Y191" s="143">
        <v>109706</v>
      </c>
      <c r="Z191" s="144">
        <v>132125</v>
      </c>
      <c r="AA191" s="143">
        <v>85443</v>
      </c>
    </row>
    <row r="192" spans="1:29" ht="11.25" customHeight="1">
      <c r="A192" s="142" t="s">
        <v>13</v>
      </c>
      <c r="B192" s="199">
        <v>52865</v>
      </c>
      <c r="C192" s="144">
        <v>65407</v>
      </c>
      <c r="D192" s="199">
        <v>58478</v>
      </c>
      <c r="E192" s="144">
        <v>66321</v>
      </c>
      <c r="F192" s="199">
        <v>73463</v>
      </c>
      <c r="G192" s="144">
        <v>70706</v>
      </c>
      <c r="H192" s="199">
        <v>76874</v>
      </c>
      <c r="I192" s="144">
        <v>77892</v>
      </c>
      <c r="J192" s="199">
        <v>94437</v>
      </c>
      <c r="K192" s="144">
        <v>81366</v>
      </c>
      <c r="L192" s="199">
        <v>84569</v>
      </c>
      <c r="M192" s="144">
        <v>94755</v>
      </c>
      <c r="N192" s="199">
        <v>99663</v>
      </c>
      <c r="O192" s="144">
        <v>101055</v>
      </c>
      <c r="P192" s="199">
        <v>102987</v>
      </c>
      <c r="Q192" s="144">
        <v>102629</v>
      </c>
      <c r="R192" s="144">
        <v>127987</v>
      </c>
      <c r="S192" s="143">
        <v>131913</v>
      </c>
      <c r="T192" s="144">
        <v>144966</v>
      </c>
      <c r="U192" s="143">
        <v>144025</v>
      </c>
      <c r="V192" s="144">
        <v>154302</v>
      </c>
      <c r="W192" s="143">
        <v>158688</v>
      </c>
      <c r="X192" s="144">
        <v>170436</v>
      </c>
      <c r="Y192" s="143">
        <v>169849</v>
      </c>
      <c r="Z192" s="144">
        <v>176621</v>
      </c>
      <c r="AA192" s="143">
        <v>134935</v>
      </c>
      <c r="AC192" s="129"/>
    </row>
    <row r="193" spans="1:27" ht="11.25" customHeight="1">
      <c r="A193" s="142" t="s">
        <v>14</v>
      </c>
      <c r="B193" s="199">
        <v>90001</v>
      </c>
      <c r="C193" s="144">
        <v>102431</v>
      </c>
      <c r="D193" s="199">
        <v>93875</v>
      </c>
      <c r="E193" s="144">
        <v>96497</v>
      </c>
      <c r="F193" s="199">
        <v>102327</v>
      </c>
      <c r="G193" s="144">
        <v>98628</v>
      </c>
      <c r="H193" s="199">
        <v>102555</v>
      </c>
      <c r="I193" s="144">
        <v>107265</v>
      </c>
      <c r="J193" s="199">
        <v>107307</v>
      </c>
      <c r="K193" s="144">
        <v>117263</v>
      </c>
      <c r="L193" s="199">
        <v>108203</v>
      </c>
      <c r="M193" s="144">
        <v>111837</v>
      </c>
      <c r="N193" s="199">
        <v>113470</v>
      </c>
      <c r="O193" s="144">
        <v>121478</v>
      </c>
      <c r="P193" s="199">
        <v>122666</v>
      </c>
      <c r="Q193" s="144">
        <v>121594</v>
      </c>
      <c r="R193" s="144">
        <v>152784</v>
      </c>
      <c r="S193" s="143">
        <v>159446</v>
      </c>
      <c r="T193" s="144">
        <v>164072</v>
      </c>
      <c r="U193" s="143">
        <v>185572</v>
      </c>
      <c r="V193" s="144">
        <v>192269</v>
      </c>
      <c r="W193" s="143">
        <v>191205</v>
      </c>
      <c r="X193" s="144">
        <v>190336</v>
      </c>
      <c r="Y193" s="143">
        <v>190521</v>
      </c>
      <c r="Z193" s="144">
        <v>194650</v>
      </c>
      <c r="AA193" s="143">
        <v>149908</v>
      </c>
    </row>
    <row r="194" spans="1:27" ht="11.25" customHeight="1">
      <c r="A194" s="142" t="s">
        <v>15</v>
      </c>
      <c r="B194" s="199">
        <v>104758</v>
      </c>
      <c r="C194" s="144">
        <v>87556</v>
      </c>
      <c r="D194" s="199">
        <v>95633</v>
      </c>
      <c r="E194" s="144">
        <v>103314</v>
      </c>
      <c r="F194" s="199">
        <v>109927</v>
      </c>
      <c r="G194" s="144">
        <v>104468</v>
      </c>
      <c r="H194" s="199">
        <v>101211</v>
      </c>
      <c r="I194" s="144">
        <v>99817</v>
      </c>
      <c r="J194" s="199">
        <v>100768</v>
      </c>
      <c r="K194" s="144">
        <v>103489</v>
      </c>
      <c r="L194" s="199">
        <v>113226</v>
      </c>
      <c r="M194" s="144">
        <v>117271</v>
      </c>
      <c r="N194" s="199">
        <v>106686</v>
      </c>
      <c r="O194" s="144">
        <v>105730</v>
      </c>
      <c r="P194" s="199">
        <v>104960</v>
      </c>
      <c r="Q194" s="144">
        <v>118588</v>
      </c>
      <c r="R194" s="144">
        <v>119826</v>
      </c>
      <c r="S194" s="143">
        <v>124129</v>
      </c>
      <c r="T194" s="144">
        <v>122255</v>
      </c>
      <c r="U194" s="143">
        <v>124842</v>
      </c>
      <c r="V194" s="144">
        <v>147732</v>
      </c>
      <c r="W194" s="143">
        <v>134600</v>
      </c>
      <c r="X194" s="144">
        <v>122402</v>
      </c>
      <c r="Y194" s="143">
        <v>131216</v>
      </c>
      <c r="Z194" s="144">
        <v>133779</v>
      </c>
      <c r="AA194" s="143">
        <v>98095</v>
      </c>
    </row>
    <row r="195" spans="1:27" ht="11.25" customHeight="1">
      <c r="A195" s="142" t="s">
        <v>16</v>
      </c>
      <c r="B195" s="199">
        <v>60439</v>
      </c>
      <c r="C195" s="144">
        <v>63346</v>
      </c>
      <c r="D195" s="199">
        <v>64064</v>
      </c>
      <c r="E195" s="144">
        <v>64252</v>
      </c>
      <c r="F195" s="199">
        <v>68059</v>
      </c>
      <c r="G195" s="144">
        <v>61889</v>
      </c>
      <c r="H195" s="199">
        <v>62006</v>
      </c>
      <c r="I195" s="144">
        <v>65049</v>
      </c>
      <c r="J195" s="199">
        <v>62689</v>
      </c>
      <c r="K195" s="144">
        <v>62791</v>
      </c>
      <c r="L195" s="199">
        <v>69574</v>
      </c>
      <c r="M195" s="144">
        <v>59606</v>
      </c>
      <c r="N195" s="199">
        <v>60391</v>
      </c>
      <c r="O195" s="144">
        <v>61921</v>
      </c>
      <c r="P195" s="199">
        <v>55856</v>
      </c>
      <c r="Q195" s="144">
        <v>61611</v>
      </c>
      <c r="R195" s="144">
        <v>69416</v>
      </c>
      <c r="S195" s="143">
        <v>63163</v>
      </c>
      <c r="T195" s="144">
        <v>60002</v>
      </c>
      <c r="U195" s="143">
        <v>66287</v>
      </c>
      <c r="V195" s="144">
        <v>56258</v>
      </c>
      <c r="W195" s="143">
        <v>56974</v>
      </c>
      <c r="X195" s="144">
        <v>73569</v>
      </c>
      <c r="Y195" s="143">
        <v>62898</v>
      </c>
      <c r="Z195" s="144">
        <v>53088</v>
      </c>
      <c r="AA195" s="143">
        <v>46238</v>
      </c>
    </row>
    <row r="196" spans="1:27" ht="11.25" customHeight="1">
      <c r="A196" s="142" t="s">
        <v>17</v>
      </c>
      <c r="B196" s="199">
        <v>38020</v>
      </c>
      <c r="C196" s="144">
        <v>43707</v>
      </c>
      <c r="D196" s="199">
        <v>39238</v>
      </c>
      <c r="E196" s="144">
        <v>40892</v>
      </c>
      <c r="F196" s="199">
        <v>39620</v>
      </c>
      <c r="G196" s="144">
        <v>35727</v>
      </c>
      <c r="H196" s="199">
        <v>34779</v>
      </c>
      <c r="I196" s="144">
        <v>35418</v>
      </c>
      <c r="J196" s="199">
        <v>36209</v>
      </c>
      <c r="K196" s="144">
        <v>32842</v>
      </c>
      <c r="L196" s="199">
        <v>34043</v>
      </c>
      <c r="M196" s="144">
        <v>35267</v>
      </c>
      <c r="N196" s="199">
        <v>39998</v>
      </c>
      <c r="O196" s="144">
        <v>33070</v>
      </c>
      <c r="P196" s="199">
        <v>29895</v>
      </c>
      <c r="Q196" s="144">
        <v>29738</v>
      </c>
      <c r="R196" s="144">
        <v>30781</v>
      </c>
      <c r="S196" s="143">
        <v>31688</v>
      </c>
      <c r="T196" s="144">
        <v>26627</v>
      </c>
      <c r="U196" s="143">
        <v>21693</v>
      </c>
      <c r="V196" s="144">
        <v>19608</v>
      </c>
      <c r="W196" s="143">
        <v>24759</v>
      </c>
      <c r="X196" s="144">
        <v>26050</v>
      </c>
      <c r="Y196" s="143">
        <v>22740</v>
      </c>
      <c r="Z196" s="144">
        <v>18592</v>
      </c>
      <c r="AA196" s="143">
        <v>19698</v>
      </c>
    </row>
    <row r="197" spans="1:27" ht="11.25" customHeight="1">
      <c r="A197" s="142" t="s">
        <v>18</v>
      </c>
      <c r="B197" s="199">
        <v>21286</v>
      </c>
      <c r="C197" s="144">
        <v>21387</v>
      </c>
      <c r="D197" s="199">
        <v>22350</v>
      </c>
      <c r="E197" s="144">
        <v>21580</v>
      </c>
      <c r="F197" s="199">
        <v>21815</v>
      </c>
      <c r="G197" s="144">
        <v>21133</v>
      </c>
      <c r="H197" s="199">
        <v>16109</v>
      </c>
      <c r="I197" s="144">
        <v>15850</v>
      </c>
      <c r="J197" s="199">
        <v>19823</v>
      </c>
      <c r="K197" s="144">
        <v>18125</v>
      </c>
      <c r="L197" s="199">
        <v>16609</v>
      </c>
      <c r="M197" s="144">
        <v>18022</v>
      </c>
      <c r="N197" s="199">
        <v>18396</v>
      </c>
      <c r="O197" s="144">
        <v>19199</v>
      </c>
      <c r="P197" s="199">
        <v>19609</v>
      </c>
      <c r="Q197" s="144">
        <v>15959</v>
      </c>
      <c r="R197" s="144">
        <v>10311</v>
      </c>
      <c r="S197" s="143">
        <v>12134</v>
      </c>
      <c r="T197" s="144">
        <v>13232</v>
      </c>
      <c r="U197" s="143">
        <v>12161</v>
      </c>
      <c r="V197" s="144">
        <v>9515</v>
      </c>
      <c r="W197" s="143">
        <v>7491</v>
      </c>
      <c r="X197" s="144">
        <v>7575</v>
      </c>
      <c r="Y197" s="143">
        <v>8226</v>
      </c>
      <c r="Z197" s="144">
        <v>7797</v>
      </c>
      <c r="AA197" s="143">
        <v>4557</v>
      </c>
    </row>
    <row r="198" spans="1:27" ht="11.25" customHeight="1">
      <c r="A198" s="142" t="s">
        <v>19</v>
      </c>
      <c r="B198" s="199">
        <v>9823</v>
      </c>
      <c r="C198" s="144">
        <v>7913</v>
      </c>
      <c r="D198" s="199">
        <v>9217</v>
      </c>
      <c r="E198" s="144">
        <v>6685</v>
      </c>
      <c r="F198" s="199">
        <v>8426</v>
      </c>
      <c r="G198" s="144">
        <v>7816</v>
      </c>
      <c r="H198" s="199">
        <v>8294</v>
      </c>
      <c r="I198" s="144">
        <v>6921</v>
      </c>
      <c r="J198" s="199">
        <v>7968</v>
      </c>
      <c r="K198" s="144">
        <v>8759</v>
      </c>
      <c r="L198" s="199">
        <v>6607</v>
      </c>
      <c r="M198" s="144">
        <v>9856</v>
      </c>
      <c r="N198" s="199">
        <v>6250</v>
      </c>
      <c r="O198" s="144">
        <v>8258</v>
      </c>
      <c r="P198" s="199">
        <v>5768</v>
      </c>
      <c r="Q198" s="144">
        <v>5234</v>
      </c>
      <c r="R198" s="144">
        <v>4315</v>
      </c>
      <c r="S198" s="143">
        <v>4190</v>
      </c>
      <c r="T198" s="144">
        <v>3339</v>
      </c>
      <c r="U198" s="143">
        <v>2338</v>
      </c>
      <c r="V198" s="144">
        <v>4183</v>
      </c>
      <c r="W198" s="143">
        <v>4426</v>
      </c>
      <c r="X198" s="144">
        <v>3197</v>
      </c>
      <c r="Y198" s="143">
        <v>2688</v>
      </c>
      <c r="Z198" s="144">
        <v>1860</v>
      </c>
      <c r="AA198" s="143">
        <v>1934</v>
      </c>
    </row>
    <row r="199" spans="1:27" ht="11.25" customHeight="1">
      <c r="A199" s="142" t="s">
        <v>20</v>
      </c>
      <c r="B199" s="199">
        <v>9126</v>
      </c>
      <c r="C199" s="144">
        <v>10385</v>
      </c>
      <c r="D199" s="199">
        <v>10851</v>
      </c>
      <c r="E199" s="144">
        <v>11221</v>
      </c>
      <c r="F199" s="199">
        <v>8612</v>
      </c>
      <c r="G199" s="144">
        <v>8490</v>
      </c>
      <c r="H199" s="199">
        <v>9935</v>
      </c>
      <c r="I199" s="144">
        <v>8693</v>
      </c>
      <c r="J199" s="199">
        <v>6185</v>
      </c>
      <c r="K199" s="144">
        <v>9837</v>
      </c>
      <c r="L199" s="199">
        <v>10132</v>
      </c>
      <c r="M199" s="144">
        <v>6220</v>
      </c>
      <c r="N199" s="199">
        <v>7514</v>
      </c>
      <c r="O199" s="144">
        <v>6706</v>
      </c>
      <c r="P199" s="199">
        <v>4955</v>
      </c>
      <c r="Q199" s="144">
        <v>4972</v>
      </c>
      <c r="R199" s="144">
        <v>4899</v>
      </c>
      <c r="S199" s="143">
        <v>4393</v>
      </c>
      <c r="T199" s="144">
        <v>3439</v>
      </c>
      <c r="U199" s="143">
        <v>4215</v>
      </c>
      <c r="V199" s="144">
        <v>2560</v>
      </c>
      <c r="W199" s="143">
        <v>2072</v>
      </c>
      <c r="X199" s="144">
        <v>2033</v>
      </c>
      <c r="Y199" s="143">
        <v>2911</v>
      </c>
      <c r="Z199" s="144">
        <v>1866</v>
      </c>
      <c r="AA199" s="143">
        <v>1632</v>
      </c>
    </row>
    <row r="200" spans="1:27" ht="11.25" customHeight="1">
      <c r="A200" s="147" t="s">
        <v>286</v>
      </c>
      <c r="B200" s="200">
        <v>427332</v>
      </c>
      <c r="C200" s="149">
        <v>440031</v>
      </c>
      <c r="D200" s="200">
        <v>444569</v>
      </c>
      <c r="E200" s="149">
        <v>456354</v>
      </c>
      <c r="F200" s="200">
        <v>463007</v>
      </c>
      <c r="G200" s="149">
        <v>466584</v>
      </c>
      <c r="H200" s="200">
        <v>478444</v>
      </c>
      <c r="I200" s="149">
        <v>488019</v>
      </c>
      <c r="J200" s="200">
        <v>504252</v>
      </c>
      <c r="K200" s="149">
        <v>501618</v>
      </c>
      <c r="L200" s="200">
        <v>510879</v>
      </c>
      <c r="M200" s="149">
        <v>525642</v>
      </c>
      <c r="N200" s="200">
        <v>527506</v>
      </c>
      <c r="O200" s="149">
        <v>539432</v>
      </c>
      <c r="P200" s="200">
        <v>556306</v>
      </c>
      <c r="Q200" s="149">
        <v>568880</v>
      </c>
      <c r="R200" s="149">
        <v>612956</v>
      </c>
      <c r="S200" s="148">
        <v>636129</v>
      </c>
      <c r="T200" s="149">
        <v>656773</v>
      </c>
      <c r="U200" s="148">
        <v>671801</v>
      </c>
      <c r="V200" s="149">
        <v>692276</v>
      </c>
      <c r="W200" s="148">
        <v>694762</v>
      </c>
      <c r="X200" s="149">
        <v>702471</v>
      </c>
      <c r="Y200" s="148">
        <v>734867</v>
      </c>
      <c r="Z200" s="149">
        <v>761716</v>
      </c>
      <c r="AA200" s="148">
        <v>668830</v>
      </c>
    </row>
    <row r="201" spans="1:27" ht="11.25" customHeight="1">
      <c r="A201" s="142" t="s">
        <v>11</v>
      </c>
      <c r="B201" s="199">
        <v>11702</v>
      </c>
      <c r="C201" s="144">
        <v>8951</v>
      </c>
      <c r="D201" s="199">
        <v>13643</v>
      </c>
      <c r="E201" s="144">
        <v>13294</v>
      </c>
      <c r="F201" s="199">
        <v>7755</v>
      </c>
      <c r="G201" s="144">
        <v>26149</v>
      </c>
      <c r="H201" s="199">
        <v>35447</v>
      </c>
      <c r="I201" s="144">
        <v>33510</v>
      </c>
      <c r="J201" s="199">
        <v>31310</v>
      </c>
      <c r="K201" s="144">
        <v>30621</v>
      </c>
      <c r="L201" s="199">
        <v>32397</v>
      </c>
      <c r="M201" s="144">
        <v>36907</v>
      </c>
      <c r="N201" s="199">
        <v>35845</v>
      </c>
      <c r="O201" s="144">
        <v>35127</v>
      </c>
      <c r="P201" s="199">
        <v>39112</v>
      </c>
      <c r="Q201" s="144">
        <v>45006</v>
      </c>
      <c r="R201" s="144">
        <v>42196</v>
      </c>
      <c r="S201" s="143">
        <v>49979</v>
      </c>
      <c r="T201" s="144">
        <v>63638</v>
      </c>
      <c r="U201" s="143">
        <v>59845</v>
      </c>
      <c r="V201" s="144">
        <v>44466</v>
      </c>
      <c r="W201" s="143">
        <v>54458</v>
      </c>
      <c r="X201" s="144">
        <v>57957</v>
      </c>
      <c r="Y201" s="143">
        <v>70421</v>
      </c>
      <c r="Z201" s="144">
        <v>89993</v>
      </c>
      <c r="AA201" s="143">
        <v>70360</v>
      </c>
    </row>
    <row r="202" spans="1:27" ht="11.25" customHeight="1">
      <c r="A202" s="142" t="s">
        <v>12</v>
      </c>
      <c r="B202" s="199">
        <v>55373</v>
      </c>
      <c r="C202" s="144">
        <v>62534</v>
      </c>
      <c r="D202" s="199">
        <v>67101</v>
      </c>
      <c r="E202" s="144">
        <v>65997</v>
      </c>
      <c r="F202" s="199">
        <v>68900</v>
      </c>
      <c r="G202" s="144">
        <v>58322</v>
      </c>
      <c r="H202" s="199">
        <v>62475</v>
      </c>
      <c r="I202" s="144">
        <v>63031</v>
      </c>
      <c r="J202" s="199">
        <v>67406</v>
      </c>
      <c r="K202" s="144">
        <v>61392</v>
      </c>
      <c r="L202" s="199">
        <v>77262</v>
      </c>
      <c r="M202" s="144">
        <v>84556</v>
      </c>
      <c r="N202" s="199">
        <v>74398</v>
      </c>
      <c r="O202" s="144">
        <v>79906</v>
      </c>
      <c r="P202" s="199">
        <v>88831</v>
      </c>
      <c r="Q202" s="144">
        <v>92878</v>
      </c>
      <c r="R202" s="144">
        <v>107009</v>
      </c>
      <c r="S202" s="143">
        <v>112752</v>
      </c>
      <c r="T202" s="144">
        <v>124250</v>
      </c>
      <c r="U202" s="143">
        <v>129841</v>
      </c>
      <c r="V202" s="144">
        <v>130200</v>
      </c>
      <c r="W202" s="143">
        <v>130898</v>
      </c>
      <c r="X202" s="144">
        <v>147457</v>
      </c>
      <c r="Y202" s="143">
        <v>162958</v>
      </c>
      <c r="Z202" s="144">
        <v>184091</v>
      </c>
      <c r="AA202" s="143">
        <v>149346</v>
      </c>
    </row>
    <row r="203" spans="1:27" ht="11.25" customHeight="1">
      <c r="A203" s="142" t="s">
        <v>13</v>
      </c>
      <c r="B203" s="199">
        <v>78938</v>
      </c>
      <c r="C203" s="144">
        <v>82905</v>
      </c>
      <c r="D203" s="199">
        <v>86231</v>
      </c>
      <c r="E203" s="144">
        <v>92399</v>
      </c>
      <c r="F203" s="199">
        <v>97811</v>
      </c>
      <c r="G203" s="144">
        <v>90050</v>
      </c>
      <c r="H203" s="199">
        <v>87525</v>
      </c>
      <c r="I203" s="144">
        <v>97393</v>
      </c>
      <c r="J203" s="199">
        <v>102049</v>
      </c>
      <c r="K203" s="144">
        <v>111030</v>
      </c>
      <c r="L203" s="199">
        <v>104676</v>
      </c>
      <c r="M203" s="144">
        <v>111016</v>
      </c>
      <c r="N203" s="199">
        <v>111628</v>
      </c>
      <c r="O203" s="144">
        <v>112041</v>
      </c>
      <c r="P203" s="199">
        <v>122851</v>
      </c>
      <c r="Q203" s="144">
        <v>127708</v>
      </c>
      <c r="R203" s="144">
        <v>139030</v>
      </c>
      <c r="S203" s="143">
        <v>149724</v>
      </c>
      <c r="T203" s="144">
        <v>148389</v>
      </c>
      <c r="U203" s="143">
        <v>164910</v>
      </c>
      <c r="V203" s="144">
        <v>181218</v>
      </c>
      <c r="W203" s="143">
        <v>188734</v>
      </c>
      <c r="X203" s="144">
        <v>179660</v>
      </c>
      <c r="Y203" s="143">
        <v>190415</v>
      </c>
      <c r="Z203" s="144">
        <v>181087</v>
      </c>
      <c r="AA203" s="143">
        <v>175259</v>
      </c>
    </row>
    <row r="204" spans="1:27" ht="11.25" customHeight="1">
      <c r="A204" s="142" t="s">
        <v>14</v>
      </c>
      <c r="B204" s="199">
        <v>99009</v>
      </c>
      <c r="C204" s="144">
        <v>101692</v>
      </c>
      <c r="D204" s="199">
        <v>93870</v>
      </c>
      <c r="E204" s="144">
        <v>100817</v>
      </c>
      <c r="F204" s="199">
        <v>104225</v>
      </c>
      <c r="G204" s="144">
        <v>108787</v>
      </c>
      <c r="H204" s="199">
        <v>103080</v>
      </c>
      <c r="I204" s="144">
        <v>111340</v>
      </c>
      <c r="J204" s="199">
        <v>114320</v>
      </c>
      <c r="K204" s="144">
        <v>111157</v>
      </c>
      <c r="L204" s="199">
        <v>116651</v>
      </c>
      <c r="M204" s="144">
        <v>110385</v>
      </c>
      <c r="N204" s="199">
        <v>122634</v>
      </c>
      <c r="O204" s="144">
        <v>125990</v>
      </c>
      <c r="P204" s="199">
        <v>113221</v>
      </c>
      <c r="Q204" s="144">
        <v>123290</v>
      </c>
      <c r="R204" s="144">
        <v>146341</v>
      </c>
      <c r="S204" s="143">
        <v>148633</v>
      </c>
      <c r="T204" s="144">
        <v>149219</v>
      </c>
      <c r="U204" s="143">
        <v>160694</v>
      </c>
      <c r="V204" s="144">
        <v>171844</v>
      </c>
      <c r="W204" s="143">
        <v>153598</v>
      </c>
      <c r="X204" s="144">
        <v>164840</v>
      </c>
      <c r="Y204" s="143">
        <v>161860</v>
      </c>
      <c r="Z204" s="144">
        <v>151680</v>
      </c>
      <c r="AA204" s="143">
        <v>150429</v>
      </c>
    </row>
    <row r="205" spans="1:27" ht="11.25" customHeight="1">
      <c r="A205" s="142" t="s">
        <v>15</v>
      </c>
      <c r="B205" s="199">
        <v>88350</v>
      </c>
      <c r="C205" s="144">
        <v>94638</v>
      </c>
      <c r="D205" s="199">
        <v>90093</v>
      </c>
      <c r="E205" s="144">
        <v>91027</v>
      </c>
      <c r="F205" s="199">
        <v>88155</v>
      </c>
      <c r="G205" s="144">
        <v>88196</v>
      </c>
      <c r="H205" s="199">
        <v>96156</v>
      </c>
      <c r="I205" s="144">
        <v>90788</v>
      </c>
      <c r="J205" s="199">
        <v>97683</v>
      </c>
      <c r="K205" s="144">
        <v>96422</v>
      </c>
      <c r="L205" s="199">
        <v>95722</v>
      </c>
      <c r="M205" s="144">
        <v>98866</v>
      </c>
      <c r="N205" s="199">
        <v>93697</v>
      </c>
      <c r="O205" s="144">
        <v>97370</v>
      </c>
      <c r="P205" s="199">
        <v>105605</v>
      </c>
      <c r="Q205" s="144">
        <v>99295</v>
      </c>
      <c r="R205" s="144">
        <v>101037</v>
      </c>
      <c r="S205" s="143">
        <v>102438</v>
      </c>
      <c r="T205" s="144">
        <v>102240</v>
      </c>
      <c r="U205" s="143">
        <v>98911</v>
      </c>
      <c r="V205" s="144">
        <v>105491</v>
      </c>
      <c r="W205" s="143">
        <v>101834</v>
      </c>
      <c r="X205" s="144">
        <v>95080</v>
      </c>
      <c r="Y205" s="143">
        <v>97402</v>
      </c>
      <c r="Z205" s="144">
        <v>109398</v>
      </c>
      <c r="AA205" s="143">
        <v>81590</v>
      </c>
    </row>
    <row r="206" spans="1:27" ht="11.25" customHeight="1">
      <c r="A206" s="142" t="s">
        <v>16</v>
      </c>
      <c r="B206" s="199">
        <v>50604</v>
      </c>
      <c r="C206" s="144">
        <v>47492</v>
      </c>
      <c r="D206" s="199">
        <v>46008</v>
      </c>
      <c r="E206" s="144">
        <v>50380</v>
      </c>
      <c r="F206" s="199">
        <v>49148</v>
      </c>
      <c r="G206" s="144">
        <v>46090</v>
      </c>
      <c r="H206" s="199">
        <v>48602</v>
      </c>
      <c r="I206" s="144">
        <v>51058</v>
      </c>
      <c r="J206" s="199">
        <v>47749</v>
      </c>
      <c r="K206" s="144">
        <v>46128</v>
      </c>
      <c r="L206" s="199">
        <v>42041</v>
      </c>
      <c r="M206" s="144">
        <v>43930</v>
      </c>
      <c r="N206" s="199">
        <v>48155</v>
      </c>
      <c r="O206" s="144">
        <v>49597</v>
      </c>
      <c r="P206" s="199">
        <v>45737</v>
      </c>
      <c r="Q206" s="144">
        <v>41794</v>
      </c>
      <c r="R206" s="144">
        <v>47773</v>
      </c>
      <c r="S206" s="143">
        <v>43404</v>
      </c>
      <c r="T206" s="144">
        <v>41304</v>
      </c>
      <c r="U206" s="143">
        <v>39457</v>
      </c>
      <c r="V206" s="144">
        <v>37130</v>
      </c>
      <c r="W206" s="143">
        <v>39877</v>
      </c>
      <c r="X206" s="144">
        <v>35281</v>
      </c>
      <c r="Y206" s="143">
        <v>33896</v>
      </c>
      <c r="Z206" s="144">
        <v>31967</v>
      </c>
      <c r="AA206" s="143">
        <v>28731</v>
      </c>
    </row>
    <row r="207" spans="1:27" ht="11.25" customHeight="1">
      <c r="A207" s="142" t="s">
        <v>17</v>
      </c>
      <c r="B207" s="199">
        <v>24044</v>
      </c>
      <c r="C207" s="144">
        <v>22487</v>
      </c>
      <c r="D207" s="199">
        <v>24042</v>
      </c>
      <c r="E207" s="144">
        <v>22415</v>
      </c>
      <c r="F207" s="199">
        <v>26301</v>
      </c>
      <c r="G207" s="144">
        <v>27771</v>
      </c>
      <c r="H207" s="199">
        <v>24469</v>
      </c>
      <c r="I207" s="144">
        <v>20164</v>
      </c>
      <c r="J207" s="199">
        <v>21779</v>
      </c>
      <c r="K207" s="144">
        <v>23689</v>
      </c>
      <c r="L207" s="199">
        <v>26351</v>
      </c>
      <c r="M207" s="144">
        <v>20108</v>
      </c>
      <c r="N207" s="199">
        <v>20909</v>
      </c>
      <c r="O207" s="144">
        <v>21334</v>
      </c>
      <c r="P207" s="199">
        <v>23479</v>
      </c>
      <c r="Q207" s="144">
        <v>25665</v>
      </c>
      <c r="R207" s="144">
        <v>18250</v>
      </c>
      <c r="S207" s="143">
        <v>18311</v>
      </c>
      <c r="T207" s="144">
        <v>17387</v>
      </c>
      <c r="U207" s="143">
        <v>11046</v>
      </c>
      <c r="V207" s="144">
        <v>11578</v>
      </c>
      <c r="W207" s="143">
        <v>16593</v>
      </c>
      <c r="X207" s="144">
        <v>14563</v>
      </c>
      <c r="Y207" s="143">
        <v>11890</v>
      </c>
      <c r="Z207" s="144">
        <v>7594</v>
      </c>
      <c r="AA207" s="143">
        <v>8826</v>
      </c>
    </row>
    <row r="208" spans="1:27" ht="11.25" customHeight="1">
      <c r="A208" s="142" t="s">
        <v>18</v>
      </c>
      <c r="B208" s="199">
        <v>9932</v>
      </c>
      <c r="C208" s="144">
        <v>10874</v>
      </c>
      <c r="D208" s="199">
        <v>14235</v>
      </c>
      <c r="E208" s="144">
        <v>10194</v>
      </c>
      <c r="F208" s="199">
        <v>11660</v>
      </c>
      <c r="G208" s="144">
        <v>11094</v>
      </c>
      <c r="H208" s="199">
        <v>11224</v>
      </c>
      <c r="I208" s="144">
        <v>11092</v>
      </c>
      <c r="J208" s="199">
        <v>12051</v>
      </c>
      <c r="K208" s="144">
        <v>11021</v>
      </c>
      <c r="L208" s="199">
        <v>10135</v>
      </c>
      <c r="M208" s="144">
        <v>11852</v>
      </c>
      <c r="N208" s="199">
        <v>10136</v>
      </c>
      <c r="O208" s="144">
        <v>11713</v>
      </c>
      <c r="P208" s="199">
        <v>13086</v>
      </c>
      <c r="Q208" s="144">
        <v>7632</v>
      </c>
      <c r="R208" s="144">
        <v>6573</v>
      </c>
      <c r="S208" s="143">
        <v>6408</v>
      </c>
      <c r="T208" s="144">
        <v>5536</v>
      </c>
      <c r="U208" s="143">
        <v>4331</v>
      </c>
      <c r="V208" s="144">
        <v>6533</v>
      </c>
      <c r="W208" s="143">
        <v>6077</v>
      </c>
      <c r="X208" s="144">
        <v>4612</v>
      </c>
      <c r="Y208" s="143">
        <v>4125</v>
      </c>
      <c r="Z208" s="144">
        <v>3784</v>
      </c>
      <c r="AA208" s="143">
        <v>2755</v>
      </c>
    </row>
    <row r="209" spans="1:27" ht="11.25" customHeight="1">
      <c r="A209" s="142" t="s">
        <v>19</v>
      </c>
      <c r="B209" s="199">
        <v>4853</v>
      </c>
      <c r="C209" s="144">
        <v>3836</v>
      </c>
      <c r="D209" s="199">
        <v>4517</v>
      </c>
      <c r="E209" s="144">
        <v>4735</v>
      </c>
      <c r="F209" s="199">
        <v>4828</v>
      </c>
      <c r="G209" s="144">
        <v>5013</v>
      </c>
      <c r="H209" s="199">
        <v>4443</v>
      </c>
      <c r="I209" s="144">
        <v>5671</v>
      </c>
      <c r="J209" s="199">
        <v>3701</v>
      </c>
      <c r="K209" s="144">
        <v>5975</v>
      </c>
      <c r="L209" s="199">
        <v>3106</v>
      </c>
      <c r="M209" s="144">
        <v>4608</v>
      </c>
      <c r="N209" s="199">
        <v>5863</v>
      </c>
      <c r="O209" s="144">
        <v>3380</v>
      </c>
      <c r="P209" s="199">
        <v>2879</v>
      </c>
      <c r="Q209" s="144">
        <v>1950</v>
      </c>
      <c r="R209" s="144">
        <v>2565</v>
      </c>
      <c r="S209" s="143">
        <v>3151</v>
      </c>
      <c r="T209" s="144">
        <v>3090</v>
      </c>
      <c r="U209" s="143">
        <v>1515</v>
      </c>
      <c r="V209" s="144">
        <v>3137</v>
      </c>
      <c r="W209" s="143">
        <v>1103</v>
      </c>
      <c r="X209" s="144">
        <v>1778</v>
      </c>
      <c r="Y209" s="143">
        <v>1083</v>
      </c>
      <c r="Z209" s="144">
        <v>1862</v>
      </c>
      <c r="AA209" s="143">
        <v>1024</v>
      </c>
    </row>
    <row r="210" spans="1:27" ht="11.25" customHeight="1">
      <c r="A210" s="142" t="s">
        <v>20</v>
      </c>
      <c r="B210" s="199">
        <v>4527</v>
      </c>
      <c r="C210" s="144">
        <v>4622</v>
      </c>
      <c r="D210" s="199">
        <v>4829</v>
      </c>
      <c r="E210" s="144">
        <v>5096</v>
      </c>
      <c r="F210" s="199">
        <v>4224</v>
      </c>
      <c r="G210" s="144">
        <v>5112</v>
      </c>
      <c r="H210" s="199">
        <v>5023</v>
      </c>
      <c r="I210" s="144">
        <v>3972</v>
      </c>
      <c r="J210" s="199">
        <v>6204</v>
      </c>
      <c r="K210" s="144">
        <v>4183</v>
      </c>
      <c r="L210" s="199">
        <v>2538</v>
      </c>
      <c r="M210" s="144">
        <v>3414</v>
      </c>
      <c r="N210" s="199">
        <v>4241</v>
      </c>
      <c r="O210" s="144">
        <v>2974</v>
      </c>
      <c r="P210" s="199">
        <v>1505</v>
      </c>
      <c r="Q210" s="144">
        <v>3662</v>
      </c>
      <c r="R210" s="144">
        <v>2182</v>
      </c>
      <c r="S210" s="143">
        <v>1329</v>
      </c>
      <c r="T210" s="144">
        <v>1720</v>
      </c>
      <c r="U210" s="143">
        <v>1251</v>
      </c>
      <c r="V210" s="144">
        <v>679</v>
      </c>
      <c r="W210" s="143">
        <v>1590</v>
      </c>
      <c r="X210" s="144">
        <v>1243</v>
      </c>
      <c r="Y210" s="143">
        <v>817</v>
      </c>
      <c r="Z210" s="144">
        <v>260</v>
      </c>
      <c r="AA210" s="143">
        <v>510</v>
      </c>
    </row>
    <row r="211" spans="1:27" ht="12" customHeight="1">
      <c r="A211" s="147" t="s">
        <v>287</v>
      </c>
      <c r="B211" s="200">
        <v>427806</v>
      </c>
      <c r="C211" s="149">
        <v>441785</v>
      </c>
      <c r="D211" s="200">
        <v>446492</v>
      </c>
      <c r="E211" s="149">
        <v>457945</v>
      </c>
      <c r="F211" s="200">
        <v>465828</v>
      </c>
      <c r="G211" s="149">
        <v>472197</v>
      </c>
      <c r="H211" s="200">
        <v>483686</v>
      </c>
      <c r="I211" s="149">
        <v>495684</v>
      </c>
      <c r="J211" s="200">
        <v>511038</v>
      </c>
      <c r="K211" s="149">
        <v>510316</v>
      </c>
      <c r="L211" s="200">
        <v>519771</v>
      </c>
      <c r="M211" s="149">
        <v>527916</v>
      </c>
      <c r="N211" s="200">
        <v>537614</v>
      </c>
      <c r="O211" s="149">
        <v>553779</v>
      </c>
      <c r="P211" s="200">
        <v>567078</v>
      </c>
      <c r="Q211" s="149">
        <v>590969</v>
      </c>
      <c r="R211" s="149">
        <v>612751</v>
      </c>
      <c r="S211" s="148">
        <v>636258</v>
      </c>
      <c r="T211" s="149">
        <v>656940</v>
      </c>
      <c r="U211" s="148">
        <v>671213</v>
      </c>
      <c r="V211" s="149">
        <v>692810</v>
      </c>
      <c r="W211" s="148">
        <v>694652</v>
      </c>
      <c r="X211" s="149">
        <v>702199</v>
      </c>
      <c r="Y211" s="148">
        <v>735001</v>
      </c>
      <c r="Z211" s="149">
        <v>762166</v>
      </c>
      <c r="AA211" s="148">
        <v>758963</v>
      </c>
    </row>
    <row r="212" spans="1:27" ht="12" customHeight="1">
      <c r="A212" s="142" t="s">
        <v>11</v>
      </c>
      <c r="B212" s="199">
        <v>36441</v>
      </c>
      <c r="C212" s="144">
        <v>47692</v>
      </c>
      <c r="D212" s="199">
        <v>41461</v>
      </c>
      <c r="E212" s="144">
        <v>48419</v>
      </c>
      <c r="F212" s="199">
        <v>44913</v>
      </c>
      <c r="G212" s="144">
        <v>53284</v>
      </c>
      <c r="H212" s="199">
        <v>51066</v>
      </c>
      <c r="I212" s="144">
        <v>47965</v>
      </c>
      <c r="J212" s="199">
        <v>49950</v>
      </c>
      <c r="K212" s="144">
        <v>48145</v>
      </c>
      <c r="L212" s="199">
        <v>52248</v>
      </c>
      <c r="M212" s="144">
        <v>63880</v>
      </c>
      <c r="N212" s="199">
        <v>54708</v>
      </c>
      <c r="O212" s="144">
        <v>62733</v>
      </c>
      <c r="P212" s="199">
        <v>63816</v>
      </c>
      <c r="Q212" s="144">
        <v>76038</v>
      </c>
      <c r="R212" s="144">
        <v>83981</v>
      </c>
      <c r="S212" s="143">
        <v>92221</v>
      </c>
      <c r="T212" s="144">
        <v>111491</v>
      </c>
      <c r="U212" s="143">
        <v>117555</v>
      </c>
      <c r="V212" s="144">
        <v>104132</v>
      </c>
      <c r="W212" s="143">
        <v>107988</v>
      </c>
      <c r="X212" s="144">
        <v>111837</v>
      </c>
      <c r="Y212" s="143">
        <v>146947</v>
      </c>
      <c r="Z212" s="144">
        <v>173431</v>
      </c>
      <c r="AA212" s="143">
        <v>153829</v>
      </c>
    </row>
    <row r="213" spans="1:27" ht="12" customHeight="1">
      <c r="A213" s="142" t="s">
        <v>12</v>
      </c>
      <c r="B213" s="199">
        <v>64330</v>
      </c>
      <c r="C213" s="144">
        <v>65381</v>
      </c>
      <c r="D213" s="199">
        <v>67926</v>
      </c>
      <c r="E213" s="144">
        <v>72576</v>
      </c>
      <c r="F213" s="199">
        <v>83363</v>
      </c>
      <c r="G213" s="144">
        <v>71998</v>
      </c>
      <c r="H213" s="199">
        <v>79656</v>
      </c>
      <c r="I213" s="144">
        <v>80177</v>
      </c>
      <c r="J213" s="199">
        <v>90297</v>
      </c>
      <c r="K213" s="144">
        <v>90269</v>
      </c>
      <c r="L213" s="199">
        <v>96829</v>
      </c>
      <c r="M213" s="144">
        <v>103008</v>
      </c>
      <c r="N213" s="199">
        <v>105270</v>
      </c>
      <c r="O213" s="144">
        <v>106236</v>
      </c>
      <c r="P213" s="199">
        <v>106677</v>
      </c>
      <c r="Q213" s="144">
        <v>123060</v>
      </c>
      <c r="R213" s="144">
        <v>142520</v>
      </c>
      <c r="S213" s="143">
        <v>143364</v>
      </c>
      <c r="T213" s="144">
        <v>149888</v>
      </c>
      <c r="U213" s="143">
        <v>159560</v>
      </c>
      <c r="V213" s="144">
        <v>178112</v>
      </c>
      <c r="W213" s="143">
        <v>172341</v>
      </c>
      <c r="X213" s="144">
        <v>179882</v>
      </c>
      <c r="Y213" s="143">
        <v>184664</v>
      </c>
      <c r="Z213" s="144">
        <v>199808</v>
      </c>
      <c r="AA213" s="143">
        <v>198389</v>
      </c>
    </row>
    <row r="214" spans="1:27" ht="12" customHeight="1">
      <c r="A214" s="142" t="s">
        <v>13</v>
      </c>
      <c r="B214" s="199">
        <v>80226</v>
      </c>
      <c r="C214" s="144">
        <v>86466</v>
      </c>
      <c r="D214" s="199">
        <v>93042</v>
      </c>
      <c r="E214" s="144">
        <v>94967</v>
      </c>
      <c r="F214" s="199">
        <v>90858</v>
      </c>
      <c r="G214" s="144">
        <v>93038</v>
      </c>
      <c r="H214" s="199">
        <v>98572</v>
      </c>
      <c r="I214" s="144">
        <v>106306</v>
      </c>
      <c r="J214" s="199">
        <v>108296</v>
      </c>
      <c r="K214" s="144">
        <v>112887</v>
      </c>
      <c r="L214" s="199">
        <v>111755</v>
      </c>
      <c r="M214" s="144">
        <v>109262</v>
      </c>
      <c r="N214" s="199">
        <v>107800</v>
      </c>
      <c r="O214" s="144">
        <v>114271</v>
      </c>
      <c r="P214" s="199">
        <v>129758</v>
      </c>
      <c r="Q214" s="144">
        <v>133503</v>
      </c>
      <c r="R214" s="144">
        <v>134447</v>
      </c>
      <c r="S214" s="143">
        <v>151725</v>
      </c>
      <c r="T214" s="144">
        <v>154672</v>
      </c>
      <c r="U214" s="143">
        <v>156044</v>
      </c>
      <c r="V214" s="144">
        <v>178390</v>
      </c>
      <c r="W214" s="143">
        <v>165968</v>
      </c>
      <c r="X214" s="144">
        <v>170618</v>
      </c>
      <c r="Y214" s="143">
        <v>184704</v>
      </c>
      <c r="Z214" s="144">
        <v>159461</v>
      </c>
      <c r="AA214" s="143">
        <v>160283</v>
      </c>
    </row>
    <row r="215" spans="1:27" ht="12" customHeight="1">
      <c r="A215" s="142" t="s">
        <v>14</v>
      </c>
      <c r="B215" s="199">
        <v>94807</v>
      </c>
      <c r="C215" s="144">
        <v>90495</v>
      </c>
      <c r="D215" s="199">
        <v>91343</v>
      </c>
      <c r="E215" s="144">
        <v>94698</v>
      </c>
      <c r="F215" s="199">
        <v>100473</v>
      </c>
      <c r="G215" s="144">
        <v>96050</v>
      </c>
      <c r="H215" s="199">
        <v>104196</v>
      </c>
      <c r="I215" s="144">
        <v>111912</v>
      </c>
      <c r="J215" s="199">
        <v>115305</v>
      </c>
      <c r="K215" s="144">
        <v>107226</v>
      </c>
      <c r="L215" s="199">
        <v>114925</v>
      </c>
      <c r="M215" s="144">
        <v>104533</v>
      </c>
      <c r="N215" s="199">
        <v>123149</v>
      </c>
      <c r="O215" s="144">
        <v>117817</v>
      </c>
      <c r="P215" s="199">
        <v>129229</v>
      </c>
      <c r="Q215" s="144">
        <v>118534</v>
      </c>
      <c r="R215" s="144">
        <v>125647</v>
      </c>
      <c r="S215" s="143">
        <v>124384</v>
      </c>
      <c r="T215" s="144">
        <v>125215</v>
      </c>
      <c r="U215" s="143">
        <v>127829</v>
      </c>
      <c r="V215" s="144">
        <v>133399</v>
      </c>
      <c r="W215" s="143">
        <v>134676</v>
      </c>
      <c r="X215" s="144">
        <v>127076</v>
      </c>
      <c r="Y215" s="143">
        <v>124130</v>
      </c>
      <c r="Z215" s="144">
        <v>127860</v>
      </c>
      <c r="AA215" s="143">
        <v>134840</v>
      </c>
    </row>
    <row r="216" spans="1:27" ht="12" customHeight="1">
      <c r="A216" s="142" t="s">
        <v>15</v>
      </c>
      <c r="B216" s="199">
        <v>83070</v>
      </c>
      <c r="C216" s="144">
        <v>82968</v>
      </c>
      <c r="D216" s="199">
        <v>81446</v>
      </c>
      <c r="E216" s="144">
        <v>76099</v>
      </c>
      <c r="F216" s="199">
        <v>76844</v>
      </c>
      <c r="G216" s="144">
        <v>86389</v>
      </c>
      <c r="H216" s="199">
        <v>82932</v>
      </c>
      <c r="I216" s="144">
        <v>82760</v>
      </c>
      <c r="J216" s="199">
        <v>83730</v>
      </c>
      <c r="K216" s="144">
        <v>82679</v>
      </c>
      <c r="L216" s="199">
        <v>84141</v>
      </c>
      <c r="M216" s="144">
        <v>81832</v>
      </c>
      <c r="N216" s="199">
        <v>79659</v>
      </c>
      <c r="O216" s="144">
        <v>92092</v>
      </c>
      <c r="P216" s="199">
        <v>72836</v>
      </c>
      <c r="Q216" s="144">
        <v>85768</v>
      </c>
      <c r="R216" s="144">
        <v>80886</v>
      </c>
      <c r="S216" s="143">
        <v>78290</v>
      </c>
      <c r="T216" s="144">
        <v>74626</v>
      </c>
      <c r="U216" s="143">
        <v>71046</v>
      </c>
      <c r="V216" s="144">
        <v>63884</v>
      </c>
      <c r="W216" s="143">
        <v>75582</v>
      </c>
      <c r="X216" s="144">
        <v>76936</v>
      </c>
      <c r="Y216" s="143">
        <v>63335</v>
      </c>
      <c r="Z216" s="144">
        <v>72410</v>
      </c>
      <c r="AA216" s="143">
        <v>80721</v>
      </c>
    </row>
    <row r="217" spans="1:27" ht="12" customHeight="1">
      <c r="A217" s="142" t="s">
        <v>16</v>
      </c>
      <c r="B217" s="199">
        <v>39077</v>
      </c>
      <c r="C217" s="144">
        <v>34281</v>
      </c>
      <c r="D217" s="199">
        <v>37765</v>
      </c>
      <c r="E217" s="144">
        <v>39544</v>
      </c>
      <c r="F217" s="199">
        <v>38809</v>
      </c>
      <c r="G217" s="144">
        <v>38155</v>
      </c>
      <c r="H217" s="199">
        <v>37452</v>
      </c>
      <c r="I217" s="144">
        <v>36523</v>
      </c>
      <c r="J217" s="199">
        <v>37981</v>
      </c>
      <c r="K217" s="144">
        <v>36102</v>
      </c>
      <c r="L217" s="199">
        <v>35556</v>
      </c>
      <c r="M217" s="144">
        <v>38746</v>
      </c>
      <c r="N217" s="199">
        <v>36548</v>
      </c>
      <c r="O217" s="144">
        <v>31973</v>
      </c>
      <c r="P217" s="199">
        <v>40370</v>
      </c>
      <c r="Q217" s="144">
        <v>31535</v>
      </c>
      <c r="R217" s="144">
        <v>28443</v>
      </c>
      <c r="S217" s="143">
        <v>30102</v>
      </c>
      <c r="T217" s="144">
        <v>27720</v>
      </c>
      <c r="U217" s="143">
        <v>28905</v>
      </c>
      <c r="V217" s="144">
        <v>24836</v>
      </c>
      <c r="W217" s="143">
        <v>26549</v>
      </c>
      <c r="X217" s="144">
        <v>21927</v>
      </c>
      <c r="Y217" s="143">
        <v>22728</v>
      </c>
      <c r="Z217" s="144">
        <v>19496</v>
      </c>
      <c r="AA217" s="143">
        <v>19938</v>
      </c>
    </row>
    <row r="218" spans="1:27" ht="12" customHeight="1">
      <c r="A218" s="142" t="s">
        <v>17</v>
      </c>
      <c r="B218" s="199">
        <v>18246</v>
      </c>
      <c r="C218" s="144">
        <v>14959</v>
      </c>
      <c r="D218" s="199">
        <v>18528</v>
      </c>
      <c r="E218" s="144">
        <v>18128</v>
      </c>
      <c r="F218" s="199">
        <v>17149</v>
      </c>
      <c r="G218" s="144">
        <v>18917</v>
      </c>
      <c r="H218" s="199">
        <v>14074</v>
      </c>
      <c r="I218" s="144">
        <v>16407</v>
      </c>
      <c r="J218" s="199">
        <v>14051</v>
      </c>
      <c r="K218" s="144">
        <v>14999</v>
      </c>
      <c r="L218" s="199">
        <v>13816</v>
      </c>
      <c r="M218" s="144">
        <v>14292</v>
      </c>
      <c r="N218" s="199">
        <v>18293</v>
      </c>
      <c r="O218" s="144">
        <v>15260</v>
      </c>
      <c r="P218" s="199">
        <v>13669</v>
      </c>
      <c r="Q218" s="144">
        <v>13310</v>
      </c>
      <c r="R218" s="144">
        <v>10784</v>
      </c>
      <c r="S218" s="143">
        <v>12055</v>
      </c>
      <c r="T218" s="144">
        <v>8735</v>
      </c>
      <c r="U218" s="143">
        <v>6719</v>
      </c>
      <c r="V218" s="144">
        <v>7032</v>
      </c>
      <c r="W218" s="143">
        <v>8210</v>
      </c>
      <c r="X218" s="144">
        <v>7597</v>
      </c>
      <c r="Y218" s="143">
        <v>4964</v>
      </c>
      <c r="Z218" s="144">
        <v>7519</v>
      </c>
      <c r="AA218" s="143">
        <v>7831</v>
      </c>
    </row>
    <row r="219" spans="1:27" ht="12" customHeight="1">
      <c r="A219" s="142" t="s">
        <v>18</v>
      </c>
      <c r="B219" s="199">
        <v>7270</v>
      </c>
      <c r="C219" s="144">
        <v>9372</v>
      </c>
      <c r="D219" s="199">
        <v>8934</v>
      </c>
      <c r="E219" s="144">
        <v>7458</v>
      </c>
      <c r="F219" s="199">
        <v>8755</v>
      </c>
      <c r="G219" s="144">
        <v>8872</v>
      </c>
      <c r="H219" s="199">
        <v>9875</v>
      </c>
      <c r="I219" s="144">
        <v>7084</v>
      </c>
      <c r="J219" s="199">
        <v>8025</v>
      </c>
      <c r="K219" s="144">
        <v>10516</v>
      </c>
      <c r="L219" s="199">
        <v>6671</v>
      </c>
      <c r="M219" s="144">
        <v>8155</v>
      </c>
      <c r="N219" s="199">
        <v>9046</v>
      </c>
      <c r="O219" s="144">
        <v>8496</v>
      </c>
      <c r="P219" s="199">
        <v>5735</v>
      </c>
      <c r="Q219" s="144">
        <v>5453</v>
      </c>
      <c r="R219" s="144">
        <v>3293</v>
      </c>
      <c r="S219" s="143">
        <v>2296</v>
      </c>
      <c r="T219" s="144">
        <v>3912</v>
      </c>
      <c r="U219" s="143">
        <v>2697</v>
      </c>
      <c r="V219" s="144">
        <v>1841</v>
      </c>
      <c r="W219" s="143">
        <v>2819</v>
      </c>
      <c r="X219" s="144">
        <v>4247</v>
      </c>
      <c r="Y219" s="143">
        <v>2596</v>
      </c>
      <c r="Z219" s="144">
        <v>1762</v>
      </c>
      <c r="AA219" s="143">
        <v>1724</v>
      </c>
    </row>
    <row r="220" spans="1:27" ht="12" customHeight="1">
      <c r="A220" s="142" t="s">
        <v>19</v>
      </c>
      <c r="B220" s="199">
        <v>2173</v>
      </c>
      <c r="C220" s="144">
        <v>5879</v>
      </c>
      <c r="D220" s="199">
        <v>3285</v>
      </c>
      <c r="E220" s="144">
        <v>2820</v>
      </c>
      <c r="F220" s="199">
        <v>2414</v>
      </c>
      <c r="G220" s="144">
        <v>2908</v>
      </c>
      <c r="H220" s="199">
        <v>2191</v>
      </c>
      <c r="I220" s="144">
        <v>4409</v>
      </c>
      <c r="J220" s="199">
        <v>1314</v>
      </c>
      <c r="K220" s="144">
        <v>4195</v>
      </c>
      <c r="L220" s="199">
        <v>1381</v>
      </c>
      <c r="M220" s="144">
        <v>1644</v>
      </c>
      <c r="N220" s="199">
        <v>1287</v>
      </c>
      <c r="O220" s="144">
        <v>3330</v>
      </c>
      <c r="P220" s="199">
        <v>3091</v>
      </c>
      <c r="Q220" s="144">
        <v>2570</v>
      </c>
      <c r="R220" s="144">
        <v>2326</v>
      </c>
      <c r="S220" s="143">
        <v>1345</v>
      </c>
      <c r="T220" s="144">
        <v>379</v>
      </c>
      <c r="U220" s="143">
        <v>691</v>
      </c>
      <c r="V220" s="144">
        <v>757</v>
      </c>
      <c r="W220" s="143">
        <v>141</v>
      </c>
      <c r="X220" s="144">
        <v>560</v>
      </c>
      <c r="Y220" s="143">
        <v>519</v>
      </c>
      <c r="Z220" s="144">
        <v>266</v>
      </c>
      <c r="AA220" s="143">
        <v>1408</v>
      </c>
    </row>
    <row r="221" spans="1:27" ht="12" customHeight="1">
      <c r="A221" s="142" t="s">
        <v>20</v>
      </c>
      <c r="B221" s="199">
        <v>2166</v>
      </c>
      <c r="C221" s="144">
        <v>4292</v>
      </c>
      <c r="D221" s="199">
        <v>2762</v>
      </c>
      <c r="E221" s="144">
        <v>3236</v>
      </c>
      <c r="F221" s="199">
        <v>2250</v>
      </c>
      <c r="G221" s="144">
        <v>2586</v>
      </c>
      <c r="H221" s="199">
        <v>3672</v>
      </c>
      <c r="I221" s="144">
        <v>2141</v>
      </c>
      <c r="J221" s="199">
        <v>2089</v>
      </c>
      <c r="K221" s="144">
        <v>3298</v>
      </c>
      <c r="L221" s="199">
        <v>2449</v>
      </c>
      <c r="M221" s="144">
        <v>2564</v>
      </c>
      <c r="N221" s="199">
        <v>1854</v>
      </c>
      <c r="O221" s="144">
        <v>1571</v>
      </c>
      <c r="P221" s="199">
        <v>1897</v>
      </c>
      <c r="Q221" s="144">
        <v>1198</v>
      </c>
      <c r="R221" s="144">
        <v>424</v>
      </c>
      <c r="S221" s="143">
        <v>476</v>
      </c>
      <c r="T221" s="144">
        <v>302</v>
      </c>
      <c r="U221" s="143">
        <v>167</v>
      </c>
      <c r="V221" s="144">
        <v>427</v>
      </c>
      <c r="W221" s="143">
        <v>378</v>
      </c>
      <c r="X221" s="144">
        <v>1519</v>
      </c>
      <c r="Y221" s="143">
        <v>414</v>
      </c>
      <c r="Z221" s="144">
        <v>153</v>
      </c>
      <c r="AA221" s="143">
        <v>0</v>
      </c>
    </row>
    <row r="222" spans="1:27" ht="12" customHeight="1">
      <c r="A222" s="147" t="s">
        <v>288</v>
      </c>
      <c r="B222" s="200">
        <v>424560</v>
      </c>
      <c r="C222" s="149">
        <v>437514</v>
      </c>
      <c r="D222" s="200">
        <v>446315</v>
      </c>
      <c r="E222" s="149">
        <v>460837</v>
      </c>
      <c r="F222" s="200">
        <v>468215</v>
      </c>
      <c r="G222" s="149">
        <v>478215</v>
      </c>
      <c r="H222" s="200">
        <v>491692</v>
      </c>
      <c r="I222" s="149">
        <v>501319</v>
      </c>
      <c r="J222" s="200">
        <v>520451</v>
      </c>
      <c r="K222" s="149">
        <v>520287</v>
      </c>
      <c r="L222" s="200">
        <v>535059</v>
      </c>
      <c r="M222" s="149">
        <v>549968</v>
      </c>
      <c r="N222" s="200">
        <v>555048</v>
      </c>
      <c r="O222" s="149">
        <v>571591</v>
      </c>
      <c r="P222" s="200">
        <v>591188</v>
      </c>
      <c r="Q222" s="149">
        <v>608165</v>
      </c>
      <c r="R222" s="149">
        <v>613301</v>
      </c>
      <c r="S222" s="148">
        <v>635931</v>
      </c>
      <c r="T222" s="149">
        <v>656736</v>
      </c>
      <c r="U222" s="148">
        <v>672188</v>
      </c>
      <c r="V222" s="149">
        <v>690899</v>
      </c>
      <c r="W222" s="148">
        <v>694603</v>
      </c>
      <c r="X222" s="149">
        <v>701009</v>
      </c>
      <c r="Y222" s="148">
        <v>735144</v>
      </c>
      <c r="Z222" s="149">
        <v>762083</v>
      </c>
      <c r="AA222" s="148">
        <v>839456</v>
      </c>
    </row>
    <row r="223" spans="1:27" ht="12" customHeight="1">
      <c r="A223" s="142" t="s">
        <v>11</v>
      </c>
      <c r="B223" s="199">
        <v>57895</v>
      </c>
      <c r="C223" s="144">
        <v>73736</v>
      </c>
      <c r="D223" s="199">
        <v>63181</v>
      </c>
      <c r="E223" s="144">
        <v>75976</v>
      </c>
      <c r="F223" s="199">
        <v>88810</v>
      </c>
      <c r="G223" s="144">
        <v>73712</v>
      </c>
      <c r="H223" s="199">
        <v>68399</v>
      </c>
      <c r="I223" s="144">
        <v>75939</v>
      </c>
      <c r="J223" s="199">
        <v>81205</v>
      </c>
      <c r="K223" s="144">
        <v>91065</v>
      </c>
      <c r="L223" s="199">
        <v>81529</v>
      </c>
      <c r="M223" s="144">
        <v>84916</v>
      </c>
      <c r="N223" s="199">
        <v>99733</v>
      </c>
      <c r="O223" s="144">
        <v>96145</v>
      </c>
      <c r="P223" s="199">
        <v>105076</v>
      </c>
      <c r="Q223" s="144">
        <v>109843</v>
      </c>
      <c r="R223" s="144">
        <v>129998</v>
      </c>
      <c r="S223" s="143">
        <v>158022</v>
      </c>
      <c r="T223" s="144">
        <v>173852</v>
      </c>
      <c r="U223" s="143">
        <v>177844</v>
      </c>
      <c r="V223" s="144">
        <v>213817</v>
      </c>
      <c r="W223" s="143">
        <v>198927</v>
      </c>
      <c r="X223" s="144">
        <v>185912</v>
      </c>
      <c r="Y223" s="143">
        <v>201882</v>
      </c>
      <c r="Z223" s="144">
        <v>235464</v>
      </c>
      <c r="AA223" s="143">
        <v>223432</v>
      </c>
    </row>
    <row r="224" spans="1:27" ht="12" customHeight="1">
      <c r="A224" s="142" t="s">
        <v>12</v>
      </c>
      <c r="B224" s="199">
        <v>70182</v>
      </c>
      <c r="C224" s="144">
        <v>81555</v>
      </c>
      <c r="D224" s="199">
        <v>87607</v>
      </c>
      <c r="E224" s="144">
        <v>84363</v>
      </c>
      <c r="F224" s="199">
        <v>92735</v>
      </c>
      <c r="G224" s="144">
        <v>87508</v>
      </c>
      <c r="H224" s="199">
        <v>93577</v>
      </c>
      <c r="I224" s="144">
        <v>94605</v>
      </c>
      <c r="J224" s="199">
        <v>113028</v>
      </c>
      <c r="K224" s="144">
        <v>92598</v>
      </c>
      <c r="L224" s="199">
        <v>114705</v>
      </c>
      <c r="M224" s="144">
        <v>112111</v>
      </c>
      <c r="N224" s="199">
        <v>113782</v>
      </c>
      <c r="O224" s="144">
        <v>135211</v>
      </c>
      <c r="P224" s="199">
        <v>136603</v>
      </c>
      <c r="Q224" s="144">
        <v>147027</v>
      </c>
      <c r="R224" s="144">
        <v>163729</v>
      </c>
      <c r="S224" s="143">
        <v>164632</v>
      </c>
      <c r="T224" s="144">
        <v>156774</v>
      </c>
      <c r="U224" s="143">
        <v>167615</v>
      </c>
      <c r="V224" s="144">
        <v>199548</v>
      </c>
      <c r="W224" s="143">
        <v>192751</v>
      </c>
      <c r="X224" s="144">
        <v>200446</v>
      </c>
      <c r="Y224" s="143">
        <v>215127</v>
      </c>
      <c r="Z224" s="144">
        <v>214324</v>
      </c>
      <c r="AA224" s="143">
        <v>231500</v>
      </c>
    </row>
    <row r="225" spans="1:27" ht="12" customHeight="1">
      <c r="A225" s="142" t="s">
        <v>13</v>
      </c>
      <c r="B225" s="199">
        <v>88346</v>
      </c>
      <c r="C225" s="144">
        <v>85938</v>
      </c>
      <c r="D225" s="199">
        <v>87336</v>
      </c>
      <c r="E225" s="144">
        <v>96850</v>
      </c>
      <c r="F225" s="199">
        <v>88074</v>
      </c>
      <c r="G225" s="144">
        <v>98015</v>
      </c>
      <c r="H225" s="199">
        <v>106647</v>
      </c>
      <c r="I225" s="144">
        <v>107850</v>
      </c>
      <c r="J225" s="199">
        <v>105504</v>
      </c>
      <c r="K225" s="144">
        <v>121093</v>
      </c>
      <c r="L225" s="199">
        <v>116329</v>
      </c>
      <c r="M225" s="144">
        <v>126014</v>
      </c>
      <c r="N225" s="199">
        <v>116081</v>
      </c>
      <c r="O225" s="144">
        <v>132353</v>
      </c>
      <c r="P225" s="199">
        <v>128076</v>
      </c>
      <c r="Q225" s="144">
        <v>139583</v>
      </c>
      <c r="R225" s="144">
        <v>118807</v>
      </c>
      <c r="S225" s="143">
        <v>131326</v>
      </c>
      <c r="T225" s="144">
        <v>140164</v>
      </c>
      <c r="U225" s="143">
        <v>144878</v>
      </c>
      <c r="V225" s="144">
        <v>126722</v>
      </c>
      <c r="W225" s="143">
        <v>137137</v>
      </c>
      <c r="X225" s="144">
        <v>142247</v>
      </c>
      <c r="Y225" s="143">
        <v>146152</v>
      </c>
      <c r="Z225" s="144">
        <v>152042</v>
      </c>
      <c r="AA225" s="143">
        <v>167872</v>
      </c>
    </row>
    <row r="226" spans="1:27" ht="12" customHeight="1">
      <c r="A226" s="142" t="s">
        <v>14</v>
      </c>
      <c r="B226" s="199">
        <v>89070</v>
      </c>
      <c r="C226" s="144">
        <v>84430</v>
      </c>
      <c r="D226" s="199">
        <v>86680</v>
      </c>
      <c r="E226" s="144">
        <v>87158</v>
      </c>
      <c r="F226" s="199">
        <v>86874</v>
      </c>
      <c r="G226" s="144">
        <v>95453</v>
      </c>
      <c r="H226" s="199">
        <v>99507</v>
      </c>
      <c r="I226" s="144">
        <v>102144</v>
      </c>
      <c r="J226" s="199">
        <v>108165</v>
      </c>
      <c r="K226" s="144">
        <v>105922</v>
      </c>
      <c r="L226" s="199">
        <v>106637</v>
      </c>
      <c r="M226" s="144">
        <v>104675</v>
      </c>
      <c r="N226" s="199">
        <v>112244</v>
      </c>
      <c r="O226" s="144">
        <v>105866</v>
      </c>
      <c r="P226" s="199">
        <v>111042</v>
      </c>
      <c r="Q226" s="144">
        <v>112758</v>
      </c>
      <c r="R226" s="144">
        <v>107222</v>
      </c>
      <c r="S226" s="143">
        <v>100947</v>
      </c>
      <c r="T226" s="144">
        <v>97203</v>
      </c>
      <c r="U226" s="143">
        <v>101922</v>
      </c>
      <c r="V226" s="144">
        <v>92890</v>
      </c>
      <c r="W226" s="143">
        <v>105099</v>
      </c>
      <c r="X226" s="144">
        <v>100726</v>
      </c>
      <c r="Y226" s="143">
        <v>107916</v>
      </c>
      <c r="Z226" s="144">
        <v>101188</v>
      </c>
      <c r="AA226" s="143">
        <v>130891</v>
      </c>
    </row>
    <row r="227" spans="1:27" ht="12" customHeight="1">
      <c r="A227" s="142" t="s">
        <v>15</v>
      </c>
      <c r="B227" s="199">
        <v>61039</v>
      </c>
      <c r="C227" s="144">
        <v>59580</v>
      </c>
      <c r="D227" s="199">
        <v>64013</v>
      </c>
      <c r="E227" s="144">
        <v>65744</v>
      </c>
      <c r="F227" s="199">
        <v>64297</v>
      </c>
      <c r="G227" s="144">
        <v>67681</v>
      </c>
      <c r="H227" s="199">
        <v>68828</v>
      </c>
      <c r="I227" s="144">
        <v>66163</v>
      </c>
      <c r="J227" s="199">
        <v>72455</v>
      </c>
      <c r="K227" s="144">
        <v>70632</v>
      </c>
      <c r="L227" s="199">
        <v>72729</v>
      </c>
      <c r="M227" s="144">
        <v>78631</v>
      </c>
      <c r="N227" s="199">
        <v>67472</v>
      </c>
      <c r="O227" s="144">
        <v>64913</v>
      </c>
      <c r="P227" s="199">
        <v>72316</v>
      </c>
      <c r="Q227" s="144">
        <v>64521</v>
      </c>
      <c r="R227" s="144">
        <v>66531</v>
      </c>
      <c r="S227" s="143">
        <v>54876</v>
      </c>
      <c r="T227" s="144">
        <v>61437</v>
      </c>
      <c r="U227" s="143">
        <v>55674</v>
      </c>
      <c r="V227" s="144">
        <v>41832</v>
      </c>
      <c r="W227" s="143">
        <v>44840</v>
      </c>
      <c r="X227" s="144">
        <v>53317</v>
      </c>
      <c r="Y227" s="143">
        <v>47869</v>
      </c>
      <c r="Z227" s="144">
        <v>41578</v>
      </c>
      <c r="AA227" s="143">
        <v>63146</v>
      </c>
    </row>
    <row r="228" spans="1:27" ht="12" customHeight="1">
      <c r="A228" s="142" t="s">
        <v>16</v>
      </c>
      <c r="B228" s="199">
        <v>33435</v>
      </c>
      <c r="C228" s="144">
        <v>28833</v>
      </c>
      <c r="D228" s="199">
        <v>30495</v>
      </c>
      <c r="E228" s="144">
        <v>29982</v>
      </c>
      <c r="F228" s="199">
        <v>29084</v>
      </c>
      <c r="G228" s="144">
        <v>32298</v>
      </c>
      <c r="H228" s="199">
        <v>33291</v>
      </c>
      <c r="I228" s="144">
        <v>32450</v>
      </c>
      <c r="J228" s="199">
        <v>27035</v>
      </c>
      <c r="K228" s="144">
        <v>23646</v>
      </c>
      <c r="L228" s="199">
        <v>26017</v>
      </c>
      <c r="M228" s="144">
        <v>29091</v>
      </c>
      <c r="N228" s="199">
        <v>26261</v>
      </c>
      <c r="O228" s="144">
        <v>20053</v>
      </c>
      <c r="P228" s="199">
        <v>26195</v>
      </c>
      <c r="Q228" s="144">
        <v>25874</v>
      </c>
      <c r="R228" s="144">
        <v>17179</v>
      </c>
      <c r="S228" s="143">
        <v>16373</v>
      </c>
      <c r="T228" s="144">
        <v>18809</v>
      </c>
      <c r="U228" s="143">
        <v>16198</v>
      </c>
      <c r="V228" s="144">
        <v>12850</v>
      </c>
      <c r="W228" s="143">
        <v>10811</v>
      </c>
      <c r="X228" s="144">
        <v>14150</v>
      </c>
      <c r="Y228" s="143">
        <v>11348</v>
      </c>
      <c r="Z228" s="144">
        <v>11598</v>
      </c>
      <c r="AA228" s="143">
        <v>16764</v>
      </c>
    </row>
    <row r="229" spans="1:27" ht="12" customHeight="1">
      <c r="A229" s="142" t="s">
        <v>17</v>
      </c>
      <c r="B229" s="199">
        <v>13328</v>
      </c>
      <c r="C229" s="144">
        <v>14896</v>
      </c>
      <c r="D229" s="199">
        <v>17340</v>
      </c>
      <c r="E229" s="144">
        <v>11731</v>
      </c>
      <c r="F229" s="199">
        <v>12453</v>
      </c>
      <c r="G229" s="144">
        <v>13791</v>
      </c>
      <c r="H229" s="199">
        <v>11838</v>
      </c>
      <c r="I229" s="144">
        <v>12274</v>
      </c>
      <c r="J229" s="199">
        <v>9162</v>
      </c>
      <c r="K229" s="144">
        <v>8790</v>
      </c>
      <c r="L229" s="199">
        <v>11851</v>
      </c>
      <c r="M229" s="144">
        <v>7296</v>
      </c>
      <c r="N229" s="199">
        <v>8912</v>
      </c>
      <c r="O229" s="144">
        <v>9132</v>
      </c>
      <c r="P229" s="199">
        <v>7401</v>
      </c>
      <c r="Q229" s="144">
        <v>3210</v>
      </c>
      <c r="R229" s="144">
        <v>6625</v>
      </c>
      <c r="S229" s="143">
        <v>6748</v>
      </c>
      <c r="T229" s="144">
        <v>5507</v>
      </c>
      <c r="U229" s="143">
        <v>6922</v>
      </c>
      <c r="V229" s="144">
        <v>2899</v>
      </c>
      <c r="W229" s="143">
        <v>3739</v>
      </c>
      <c r="X229" s="144">
        <v>2692</v>
      </c>
      <c r="Y229" s="143">
        <v>3401</v>
      </c>
      <c r="Z229" s="144">
        <v>3163</v>
      </c>
      <c r="AA229" s="143">
        <v>4188</v>
      </c>
    </row>
    <row r="230" spans="1:27" ht="12" customHeight="1">
      <c r="A230" s="142" t="s">
        <v>18</v>
      </c>
      <c r="B230" s="199">
        <v>6029</v>
      </c>
      <c r="C230" s="144">
        <v>4512</v>
      </c>
      <c r="D230" s="199">
        <v>5312</v>
      </c>
      <c r="E230" s="144">
        <v>5419</v>
      </c>
      <c r="F230" s="199">
        <v>3392</v>
      </c>
      <c r="G230" s="144">
        <v>5628</v>
      </c>
      <c r="H230" s="199">
        <v>4405</v>
      </c>
      <c r="I230" s="144">
        <v>6110</v>
      </c>
      <c r="J230" s="199">
        <v>2680</v>
      </c>
      <c r="K230" s="144">
        <v>4399</v>
      </c>
      <c r="L230" s="199">
        <v>3425</v>
      </c>
      <c r="M230" s="144">
        <v>5030</v>
      </c>
      <c r="N230" s="199">
        <v>3709</v>
      </c>
      <c r="O230" s="144">
        <v>3318</v>
      </c>
      <c r="P230" s="199">
        <v>3745</v>
      </c>
      <c r="Q230" s="144">
        <v>2829</v>
      </c>
      <c r="R230" s="144">
        <v>2083</v>
      </c>
      <c r="S230" s="143">
        <v>2563</v>
      </c>
      <c r="T230" s="144">
        <v>2726</v>
      </c>
      <c r="U230" s="143">
        <v>1016</v>
      </c>
      <c r="V230" s="144">
        <v>204</v>
      </c>
      <c r="W230" s="143">
        <v>987</v>
      </c>
      <c r="X230" s="144">
        <v>534</v>
      </c>
      <c r="Y230" s="143">
        <v>1312</v>
      </c>
      <c r="Z230" s="144">
        <v>2181</v>
      </c>
      <c r="AA230" s="143">
        <v>1007</v>
      </c>
    </row>
    <row r="231" spans="1:27" ht="12" customHeight="1">
      <c r="A231" s="142" t="s">
        <v>19</v>
      </c>
      <c r="B231" s="199">
        <v>3047</v>
      </c>
      <c r="C231" s="144">
        <v>1903</v>
      </c>
      <c r="D231" s="199">
        <v>2003</v>
      </c>
      <c r="E231" s="144">
        <v>2943</v>
      </c>
      <c r="F231" s="199">
        <v>1446</v>
      </c>
      <c r="G231" s="144">
        <v>2296</v>
      </c>
      <c r="H231" s="199">
        <v>3303</v>
      </c>
      <c r="I231" s="144">
        <v>1581</v>
      </c>
      <c r="J231" s="199">
        <v>819</v>
      </c>
      <c r="K231" s="144">
        <v>753</v>
      </c>
      <c r="L231" s="199">
        <v>1204</v>
      </c>
      <c r="M231" s="144">
        <v>1016</v>
      </c>
      <c r="N231" s="199">
        <v>2028</v>
      </c>
      <c r="O231" s="144">
        <v>1256</v>
      </c>
      <c r="P231" s="199">
        <v>458</v>
      </c>
      <c r="Q231" s="144">
        <v>1288</v>
      </c>
      <c r="R231" s="144">
        <v>328</v>
      </c>
      <c r="S231" s="143">
        <v>284</v>
      </c>
      <c r="T231" s="144">
        <v>160</v>
      </c>
      <c r="U231" s="143">
        <v>119</v>
      </c>
      <c r="V231" s="144">
        <v>0</v>
      </c>
      <c r="W231" s="143">
        <v>136</v>
      </c>
      <c r="X231" s="144">
        <v>577</v>
      </c>
      <c r="Y231" s="143">
        <v>137</v>
      </c>
      <c r="Z231" s="144">
        <v>545</v>
      </c>
      <c r="AA231" s="143">
        <v>104</v>
      </c>
    </row>
    <row r="232" spans="1:27">
      <c r="A232" s="142" t="s">
        <v>20</v>
      </c>
      <c r="B232" s="199">
        <v>2189</v>
      </c>
      <c r="C232" s="144">
        <v>2131</v>
      </c>
      <c r="D232" s="199">
        <v>2348</v>
      </c>
      <c r="E232" s="144">
        <v>671</v>
      </c>
      <c r="F232" s="199">
        <v>1050</v>
      </c>
      <c r="G232" s="144">
        <v>1833</v>
      </c>
      <c r="H232" s="199">
        <v>1897</v>
      </c>
      <c r="I232" s="144">
        <v>2203</v>
      </c>
      <c r="J232" s="199">
        <v>398</v>
      </c>
      <c r="K232" s="144">
        <v>1389</v>
      </c>
      <c r="L232" s="199">
        <v>633</v>
      </c>
      <c r="M232" s="144">
        <v>1188</v>
      </c>
      <c r="N232" s="199">
        <v>4826</v>
      </c>
      <c r="O232" s="144">
        <v>3344</v>
      </c>
      <c r="P232" s="199">
        <v>276</v>
      </c>
      <c r="Q232" s="144">
        <v>1232</v>
      </c>
      <c r="R232" s="144">
        <v>799</v>
      </c>
      <c r="S232" s="143">
        <v>160</v>
      </c>
      <c r="T232" s="144">
        <v>104</v>
      </c>
      <c r="U232" s="143">
        <v>0</v>
      </c>
      <c r="V232" s="144">
        <v>137</v>
      </c>
      <c r="W232" s="143">
        <v>176</v>
      </c>
      <c r="X232" s="144">
        <v>408</v>
      </c>
      <c r="Y232" s="143">
        <v>0</v>
      </c>
      <c r="Z232" s="144">
        <v>0</v>
      </c>
      <c r="AA232" s="143">
        <v>552</v>
      </c>
    </row>
    <row r="233" spans="1:27">
      <c r="A233" s="147" t="s">
        <v>289</v>
      </c>
      <c r="B233" s="200">
        <v>411624</v>
      </c>
      <c r="C233" s="149">
        <v>431203</v>
      </c>
      <c r="D233" s="200">
        <v>442926</v>
      </c>
      <c r="E233" s="149">
        <v>461559</v>
      </c>
      <c r="F233" s="200">
        <v>475489</v>
      </c>
      <c r="G233" s="149">
        <v>485222</v>
      </c>
      <c r="H233" s="200">
        <v>504506</v>
      </c>
      <c r="I233" s="149">
        <v>517347</v>
      </c>
      <c r="J233" s="200">
        <v>532487</v>
      </c>
      <c r="K233" s="149">
        <v>536902</v>
      </c>
      <c r="L233" s="200">
        <v>552656</v>
      </c>
      <c r="M233" s="149">
        <v>575061</v>
      </c>
      <c r="N233" s="200">
        <v>583141</v>
      </c>
      <c r="O233" s="149">
        <v>605472</v>
      </c>
      <c r="P233" s="200">
        <v>623903</v>
      </c>
      <c r="Q233" s="149">
        <v>641345</v>
      </c>
      <c r="R233" s="149">
        <v>612385</v>
      </c>
      <c r="S233" s="148">
        <v>635600</v>
      </c>
      <c r="T233" s="149">
        <v>656498</v>
      </c>
      <c r="U233" s="148">
        <v>670550</v>
      </c>
      <c r="V233" s="149">
        <v>691530</v>
      </c>
      <c r="W233" s="148">
        <v>694511</v>
      </c>
      <c r="X233" s="149">
        <v>701790</v>
      </c>
      <c r="Y233" s="148">
        <v>734462</v>
      </c>
      <c r="Z233" s="149">
        <v>760875</v>
      </c>
      <c r="AA233" s="148">
        <v>1043388</v>
      </c>
    </row>
    <row r="234" spans="1:27">
      <c r="A234" s="142" t="s">
        <v>11</v>
      </c>
      <c r="B234" s="199">
        <v>79164</v>
      </c>
      <c r="C234" s="144">
        <v>91751</v>
      </c>
      <c r="D234" s="199">
        <v>96976</v>
      </c>
      <c r="E234" s="144">
        <v>106283</v>
      </c>
      <c r="F234" s="199">
        <v>107980</v>
      </c>
      <c r="G234" s="144">
        <v>104263</v>
      </c>
      <c r="H234" s="199">
        <v>118087</v>
      </c>
      <c r="I234" s="144">
        <v>125018</v>
      </c>
      <c r="J234" s="199">
        <v>138932</v>
      </c>
      <c r="K234" s="144">
        <v>124286</v>
      </c>
      <c r="L234" s="199">
        <v>119919</v>
      </c>
      <c r="M234" s="144">
        <v>148902</v>
      </c>
      <c r="N234" s="199">
        <v>150089</v>
      </c>
      <c r="O234" s="144">
        <v>158515</v>
      </c>
      <c r="P234" s="199">
        <v>148412</v>
      </c>
      <c r="Q234" s="144">
        <v>161337</v>
      </c>
      <c r="R234" s="144">
        <v>186327</v>
      </c>
      <c r="S234" s="143">
        <v>212557</v>
      </c>
      <c r="T234" s="144">
        <v>229427</v>
      </c>
      <c r="U234" s="143">
        <v>244687</v>
      </c>
      <c r="V234" s="144">
        <v>286299</v>
      </c>
      <c r="W234" s="143">
        <v>281947</v>
      </c>
      <c r="X234" s="144">
        <v>281008</v>
      </c>
      <c r="Y234" s="143">
        <v>310614</v>
      </c>
      <c r="Z234" s="144">
        <v>329887</v>
      </c>
      <c r="AA234" s="143">
        <v>442778</v>
      </c>
    </row>
    <row r="235" spans="1:27">
      <c r="A235" s="142" t="s">
        <v>12</v>
      </c>
      <c r="B235" s="199">
        <v>96933</v>
      </c>
      <c r="C235" s="144">
        <v>98526</v>
      </c>
      <c r="D235" s="199">
        <v>97577</v>
      </c>
      <c r="E235" s="144">
        <v>107971</v>
      </c>
      <c r="F235" s="199">
        <v>114091</v>
      </c>
      <c r="G235" s="144">
        <v>110151</v>
      </c>
      <c r="H235" s="199">
        <v>121417</v>
      </c>
      <c r="I235" s="144">
        <v>121660</v>
      </c>
      <c r="J235" s="199">
        <v>128703</v>
      </c>
      <c r="K235" s="144">
        <v>133069</v>
      </c>
      <c r="L235" s="199">
        <v>139597</v>
      </c>
      <c r="M235" s="144">
        <v>147035</v>
      </c>
      <c r="N235" s="199">
        <v>145872</v>
      </c>
      <c r="O235" s="144">
        <v>151664</v>
      </c>
      <c r="P235" s="199">
        <v>178535</v>
      </c>
      <c r="Q235" s="144">
        <v>183845</v>
      </c>
      <c r="R235" s="144">
        <v>173928</v>
      </c>
      <c r="S235" s="143">
        <v>180334</v>
      </c>
      <c r="T235" s="144">
        <v>184741</v>
      </c>
      <c r="U235" s="143">
        <v>184352</v>
      </c>
      <c r="V235" s="144">
        <v>183968</v>
      </c>
      <c r="W235" s="143">
        <v>186465</v>
      </c>
      <c r="X235" s="144">
        <v>205152</v>
      </c>
      <c r="Y235" s="143">
        <v>216739</v>
      </c>
      <c r="Z235" s="144">
        <v>202592</v>
      </c>
      <c r="AA235" s="143">
        <v>282470</v>
      </c>
    </row>
    <row r="236" spans="1:27">
      <c r="A236" s="142" t="s">
        <v>13</v>
      </c>
      <c r="B236" s="199">
        <v>79977</v>
      </c>
      <c r="C236" s="144">
        <v>81497</v>
      </c>
      <c r="D236" s="199">
        <v>91325</v>
      </c>
      <c r="E236" s="144">
        <v>85444</v>
      </c>
      <c r="F236" s="199">
        <v>93434</v>
      </c>
      <c r="G236" s="144">
        <v>108743</v>
      </c>
      <c r="H236" s="199">
        <v>99630</v>
      </c>
      <c r="I236" s="144">
        <v>104102</v>
      </c>
      <c r="J236" s="199">
        <v>112331</v>
      </c>
      <c r="K236" s="144">
        <v>111356</v>
      </c>
      <c r="L236" s="199">
        <v>127195</v>
      </c>
      <c r="M236" s="144">
        <v>115576</v>
      </c>
      <c r="N236" s="199">
        <v>118501</v>
      </c>
      <c r="O236" s="144">
        <v>128290</v>
      </c>
      <c r="P236" s="199">
        <v>132515</v>
      </c>
      <c r="Q236" s="144">
        <v>134354</v>
      </c>
      <c r="R236" s="144">
        <v>113468</v>
      </c>
      <c r="S236" s="143">
        <v>120202</v>
      </c>
      <c r="T236" s="144">
        <v>119080</v>
      </c>
      <c r="U236" s="143">
        <v>118868</v>
      </c>
      <c r="V236" s="144">
        <v>112327</v>
      </c>
      <c r="W236" s="143">
        <v>115413</v>
      </c>
      <c r="X236" s="144">
        <v>110878</v>
      </c>
      <c r="Y236" s="143">
        <v>109555</v>
      </c>
      <c r="Z236" s="144">
        <v>138402</v>
      </c>
      <c r="AA236" s="143">
        <v>171836</v>
      </c>
    </row>
    <row r="237" spans="1:27">
      <c r="A237" s="142" t="s">
        <v>14</v>
      </c>
      <c r="B237" s="199">
        <v>70946</v>
      </c>
      <c r="C237" s="144">
        <v>73614</v>
      </c>
      <c r="D237" s="199">
        <v>73185</v>
      </c>
      <c r="E237" s="144">
        <v>80538</v>
      </c>
      <c r="F237" s="199">
        <v>81740</v>
      </c>
      <c r="G237" s="144">
        <v>81745</v>
      </c>
      <c r="H237" s="199">
        <v>85467</v>
      </c>
      <c r="I237" s="144">
        <v>86298</v>
      </c>
      <c r="J237" s="199">
        <v>89126</v>
      </c>
      <c r="K237" s="144">
        <v>93118</v>
      </c>
      <c r="L237" s="199">
        <v>85142</v>
      </c>
      <c r="M237" s="144">
        <v>85621</v>
      </c>
      <c r="N237" s="199">
        <v>105532</v>
      </c>
      <c r="O237" s="144">
        <v>104210</v>
      </c>
      <c r="P237" s="199">
        <v>91757</v>
      </c>
      <c r="Q237" s="144">
        <v>95274</v>
      </c>
      <c r="R237" s="144">
        <v>85835</v>
      </c>
      <c r="S237" s="143">
        <v>80291</v>
      </c>
      <c r="T237" s="144">
        <v>75688</v>
      </c>
      <c r="U237" s="143">
        <v>80978</v>
      </c>
      <c r="V237" s="144">
        <v>76298</v>
      </c>
      <c r="W237" s="143">
        <v>71668</v>
      </c>
      <c r="X237" s="144">
        <v>64920</v>
      </c>
      <c r="Y237" s="143">
        <v>62658</v>
      </c>
      <c r="Z237" s="144">
        <v>54410</v>
      </c>
      <c r="AA237" s="143">
        <v>93361</v>
      </c>
    </row>
    <row r="238" spans="1:27">
      <c r="A238" s="142" t="s">
        <v>15</v>
      </c>
      <c r="B238" s="199">
        <v>49314</v>
      </c>
      <c r="C238" s="144">
        <v>54798</v>
      </c>
      <c r="D238" s="199">
        <v>54946</v>
      </c>
      <c r="E238" s="144">
        <v>52757</v>
      </c>
      <c r="F238" s="199">
        <v>55076</v>
      </c>
      <c r="G238" s="144">
        <v>52142</v>
      </c>
      <c r="H238" s="199">
        <v>50158</v>
      </c>
      <c r="I238" s="144">
        <v>52788</v>
      </c>
      <c r="J238" s="199">
        <v>35603</v>
      </c>
      <c r="K238" s="144">
        <v>52773</v>
      </c>
      <c r="L238" s="199">
        <v>61584</v>
      </c>
      <c r="M238" s="144">
        <v>54523</v>
      </c>
      <c r="N238" s="199">
        <v>45374</v>
      </c>
      <c r="O238" s="144">
        <v>47258</v>
      </c>
      <c r="P238" s="199">
        <v>57955</v>
      </c>
      <c r="Q238" s="144">
        <v>41351</v>
      </c>
      <c r="R238" s="144">
        <v>36968</v>
      </c>
      <c r="S238" s="143">
        <v>32770</v>
      </c>
      <c r="T238" s="144">
        <v>36661</v>
      </c>
      <c r="U238" s="143">
        <v>31839</v>
      </c>
      <c r="V238" s="144">
        <v>22113</v>
      </c>
      <c r="W238" s="143">
        <v>31463</v>
      </c>
      <c r="X238" s="144">
        <v>31310</v>
      </c>
      <c r="Y238" s="143">
        <v>31115</v>
      </c>
      <c r="Z238" s="144">
        <v>27997</v>
      </c>
      <c r="AA238" s="143">
        <v>39954</v>
      </c>
    </row>
    <row r="239" spans="1:27">
      <c r="A239" s="142" t="s">
        <v>16</v>
      </c>
      <c r="B239" s="199">
        <v>20739</v>
      </c>
      <c r="C239" s="144">
        <v>19069</v>
      </c>
      <c r="D239" s="199">
        <v>17033</v>
      </c>
      <c r="E239" s="144">
        <v>19323</v>
      </c>
      <c r="F239" s="199">
        <v>14248</v>
      </c>
      <c r="G239" s="144">
        <v>17235</v>
      </c>
      <c r="H239" s="199">
        <v>20209</v>
      </c>
      <c r="I239" s="144">
        <v>17760</v>
      </c>
      <c r="J239" s="199">
        <v>19439</v>
      </c>
      <c r="K239" s="144">
        <v>18530</v>
      </c>
      <c r="L239" s="199">
        <v>14111</v>
      </c>
      <c r="M239" s="144">
        <v>16648</v>
      </c>
      <c r="N239" s="199">
        <v>13781</v>
      </c>
      <c r="O239" s="144">
        <v>13953</v>
      </c>
      <c r="P239" s="199">
        <v>12174</v>
      </c>
      <c r="Q239" s="144">
        <v>18839</v>
      </c>
      <c r="R239" s="144">
        <v>12075</v>
      </c>
      <c r="S239" s="143">
        <v>6252</v>
      </c>
      <c r="T239" s="144">
        <v>8652</v>
      </c>
      <c r="U239" s="143">
        <v>8276</v>
      </c>
      <c r="V239" s="144">
        <v>7693</v>
      </c>
      <c r="W239" s="143">
        <v>5869</v>
      </c>
      <c r="X239" s="144">
        <v>6166</v>
      </c>
      <c r="Y239" s="143">
        <v>2776</v>
      </c>
      <c r="Z239" s="144">
        <v>6080</v>
      </c>
      <c r="AA239" s="143">
        <v>11805</v>
      </c>
    </row>
    <row r="240" spans="1:27">
      <c r="A240" s="142" t="s">
        <v>17</v>
      </c>
      <c r="B240" s="199">
        <v>7941</v>
      </c>
      <c r="C240" s="144">
        <v>7453</v>
      </c>
      <c r="D240" s="199">
        <v>8197</v>
      </c>
      <c r="E240" s="144">
        <v>7856</v>
      </c>
      <c r="F240" s="199">
        <v>5214</v>
      </c>
      <c r="G240" s="144">
        <v>8273</v>
      </c>
      <c r="H240" s="199">
        <v>6344</v>
      </c>
      <c r="I240" s="144">
        <v>6162</v>
      </c>
      <c r="J240" s="199">
        <v>7021</v>
      </c>
      <c r="K240" s="144">
        <v>2647</v>
      </c>
      <c r="L240" s="199">
        <v>3498</v>
      </c>
      <c r="M240" s="144">
        <v>4080</v>
      </c>
      <c r="N240" s="199">
        <v>1139</v>
      </c>
      <c r="O240" s="144">
        <v>720</v>
      </c>
      <c r="P240" s="199">
        <v>1305</v>
      </c>
      <c r="Q240" s="144">
        <v>5797</v>
      </c>
      <c r="R240" s="144">
        <v>2336</v>
      </c>
      <c r="S240" s="143">
        <v>1969</v>
      </c>
      <c r="T240" s="144">
        <v>1765</v>
      </c>
      <c r="U240" s="143">
        <v>867</v>
      </c>
      <c r="V240" s="144">
        <v>714</v>
      </c>
      <c r="W240" s="143">
        <v>1040</v>
      </c>
      <c r="X240" s="144">
        <v>2356</v>
      </c>
      <c r="Y240" s="143">
        <v>1005</v>
      </c>
      <c r="Z240" s="144">
        <v>1000</v>
      </c>
      <c r="AA240" s="143">
        <v>833</v>
      </c>
    </row>
    <row r="241" spans="1:27">
      <c r="A241" s="142" t="s">
        <v>18</v>
      </c>
      <c r="B241" s="199">
        <v>4413</v>
      </c>
      <c r="C241" s="144">
        <v>2127</v>
      </c>
      <c r="D241" s="199">
        <v>1835</v>
      </c>
      <c r="E241" s="144">
        <v>641</v>
      </c>
      <c r="F241" s="199">
        <v>2001</v>
      </c>
      <c r="G241" s="144">
        <v>2005</v>
      </c>
      <c r="H241" s="199">
        <v>1548</v>
      </c>
      <c r="I241" s="144">
        <v>3270</v>
      </c>
      <c r="J241" s="199">
        <v>1196</v>
      </c>
      <c r="K241" s="144">
        <v>867</v>
      </c>
      <c r="L241" s="199">
        <v>896</v>
      </c>
      <c r="M241" s="144">
        <v>2522</v>
      </c>
      <c r="N241" s="199">
        <v>1912</v>
      </c>
      <c r="O241" s="144">
        <v>862</v>
      </c>
      <c r="P241" s="199">
        <v>506</v>
      </c>
      <c r="Q241" s="144">
        <v>397</v>
      </c>
      <c r="R241" s="144">
        <v>860</v>
      </c>
      <c r="S241" s="143">
        <v>713</v>
      </c>
      <c r="T241" s="144">
        <v>400</v>
      </c>
      <c r="U241" s="143">
        <v>554</v>
      </c>
      <c r="V241" s="144">
        <v>2118</v>
      </c>
      <c r="W241" s="143">
        <v>514</v>
      </c>
      <c r="X241" s="144">
        <v>0</v>
      </c>
      <c r="Y241" s="143">
        <v>0</v>
      </c>
      <c r="Z241" s="144">
        <v>148</v>
      </c>
      <c r="AA241" s="143">
        <v>162</v>
      </c>
    </row>
    <row r="242" spans="1:27">
      <c r="A242" s="142" t="s">
        <v>19</v>
      </c>
      <c r="B242" s="199">
        <v>1423</v>
      </c>
      <c r="C242" s="144">
        <v>1115</v>
      </c>
      <c r="D242" s="199">
        <v>1360</v>
      </c>
      <c r="E242" s="144">
        <v>453</v>
      </c>
      <c r="F242" s="199">
        <v>1004</v>
      </c>
      <c r="G242" s="144">
        <v>222</v>
      </c>
      <c r="H242" s="199">
        <v>885</v>
      </c>
      <c r="I242" s="144">
        <v>289</v>
      </c>
      <c r="J242" s="199">
        <v>0</v>
      </c>
      <c r="K242" s="144">
        <v>128</v>
      </c>
      <c r="L242" s="199">
        <v>500</v>
      </c>
      <c r="M242" s="144">
        <v>0</v>
      </c>
      <c r="N242" s="199">
        <v>377</v>
      </c>
      <c r="O242" s="144">
        <v>0</v>
      </c>
      <c r="P242" s="199">
        <v>744</v>
      </c>
      <c r="Q242" s="144">
        <v>151</v>
      </c>
      <c r="R242" s="144">
        <v>428</v>
      </c>
      <c r="S242" s="143">
        <v>512</v>
      </c>
      <c r="T242" s="144">
        <v>84</v>
      </c>
      <c r="U242" s="143">
        <v>0</v>
      </c>
      <c r="V242" s="144">
        <v>0</v>
      </c>
      <c r="W242" s="143">
        <v>0</v>
      </c>
      <c r="X242" s="144">
        <v>0</v>
      </c>
      <c r="Y242" s="143">
        <v>0</v>
      </c>
      <c r="Z242" s="144">
        <v>359</v>
      </c>
      <c r="AA242" s="143">
        <v>189</v>
      </c>
    </row>
    <row r="243" spans="1:27" ht="13.5" thickBot="1">
      <c r="A243" s="155" t="s">
        <v>20</v>
      </c>
      <c r="B243" s="203">
        <v>774</v>
      </c>
      <c r="C243" s="204">
        <v>1253</v>
      </c>
      <c r="D243" s="203">
        <v>492</v>
      </c>
      <c r="E243" s="204">
        <v>293</v>
      </c>
      <c r="F243" s="203">
        <v>701</v>
      </c>
      <c r="G243" s="204">
        <v>443</v>
      </c>
      <c r="H243" s="203">
        <v>761</v>
      </c>
      <c r="I243" s="204">
        <v>0</v>
      </c>
      <c r="J243" s="203">
        <v>136</v>
      </c>
      <c r="K243" s="204">
        <v>128</v>
      </c>
      <c r="L243" s="203">
        <v>214</v>
      </c>
      <c r="M243" s="204">
        <v>154</v>
      </c>
      <c r="N243" s="203">
        <v>564</v>
      </c>
      <c r="O243" s="204">
        <v>0</v>
      </c>
      <c r="P243" s="203">
        <v>0</v>
      </c>
      <c r="Q243" s="204">
        <v>0</v>
      </c>
      <c r="R243" s="204">
        <v>160</v>
      </c>
      <c r="S243" s="159">
        <v>0</v>
      </c>
      <c r="T243" s="204">
        <v>0</v>
      </c>
      <c r="U243" s="159">
        <v>129</v>
      </c>
      <c r="V243" s="204">
        <v>0</v>
      </c>
      <c r="W243" s="159">
        <v>132</v>
      </c>
      <c r="X243" s="204">
        <v>0</v>
      </c>
      <c r="Y243" s="159">
        <v>0</v>
      </c>
      <c r="Z243" s="204">
        <v>0</v>
      </c>
      <c r="AA243" s="159">
        <v>0</v>
      </c>
    </row>
    <row r="244" spans="1:27" s="91" customFormat="1" ht="13.5" thickTop="1">
      <c r="A244" s="667" t="s">
        <v>461</v>
      </c>
      <c r="B244" s="667"/>
      <c r="C244" s="667"/>
      <c r="D244" s="667"/>
      <c r="E244" s="667"/>
      <c r="F244" s="667"/>
      <c r="G244" s="667"/>
      <c r="H244" s="667"/>
      <c r="I244" s="667"/>
      <c r="J244" s="667"/>
      <c r="K244" s="667"/>
      <c r="L244" s="667"/>
      <c r="M244" s="667"/>
      <c r="N244" s="667"/>
      <c r="O244" s="667"/>
      <c r="P244" s="667"/>
      <c r="Q244" s="667"/>
      <c r="R244" s="667"/>
      <c r="S244" s="667"/>
      <c r="T244" s="667"/>
      <c r="U244" s="667"/>
      <c r="V244" s="667"/>
      <c r="W244" s="667"/>
      <c r="X244" s="667"/>
      <c r="Y244" s="667"/>
      <c r="Z244" s="667"/>
      <c r="AA244" s="667"/>
    </row>
    <row r="245" spans="1:27" s="91" customFormat="1">
      <c r="A245" s="667" t="s">
        <v>460</v>
      </c>
      <c r="B245" s="667"/>
      <c r="C245" s="667"/>
      <c r="D245" s="667"/>
      <c r="E245" s="667"/>
      <c r="F245" s="667"/>
      <c r="G245" s="667"/>
      <c r="H245" s="667"/>
      <c r="I245" s="667"/>
      <c r="J245" s="667"/>
      <c r="K245" s="667"/>
      <c r="L245" s="667"/>
      <c r="M245" s="667"/>
      <c r="N245" s="667"/>
      <c r="O245" s="667"/>
      <c r="P245" s="667"/>
      <c r="Q245" s="667"/>
      <c r="R245" s="667"/>
      <c r="S245" s="667"/>
      <c r="T245" s="667"/>
      <c r="U245" s="667"/>
      <c r="V245" s="667"/>
      <c r="W245" s="667"/>
      <c r="X245" s="667"/>
      <c r="Y245" s="667"/>
      <c r="Z245" s="667"/>
      <c r="AA245" s="667"/>
    </row>
    <row r="246" spans="1:27" s="91" customFormat="1">
      <c r="A246" s="667" t="s">
        <v>419</v>
      </c>
      <c r="B246" s="667"/>
      <c r="C246" s="667"/>
      <c r="D246" s="667"/>
      <c r="E246" s="667"/>
      <c r="F246" s="667"/>
      <c r="G246" s="667"/>
      <c r="H246" s="667"/>
      <c r="I246" s="667"/>
      <c r="J246" s="667"/>
      <c r="K246" s="667"/>
      <c r="L246" s="667"/>
      <c r="M246" s="667"/>
      <c r="N246" s="667"/>
      <c r="O246" s="667"/>
      <c r="P246" s="667"/>
      <c r="Q246" s="667"/>
      <c r="R246" s="667"/>
      <c r="S246" s="667"/>
      <c r="T246" s="667"/>
      <c r="U246" s="667"/>
      <c r="V246" s="667"/>
      <c r="W246" s="667"/>
      <c r="X246" s="667"/>
      <c r="Y246" s="667"/>
      <c r="Z246" s="667"/>
      <c r="AA246" s="667"/>
    </row>
    <row r="247" spans="1:27" ht="12.75" hidden="1" customHeight="1">
      <c r="T247" s="73"/>
      <c r="U247" s="64"/>
      <c r="V247" s="73"/>
      <c r="W247" s="64"/>
      <c r="X247" s="74"/>
      <c r="Z247" s="74"/>
    </row>
    <row r="248" spans="1:27" ht="12.75" hidden="1" customHeight="1">
      <c r="T248" s="73"/>
      <c r="U248" s="64"/>
      <c r="V248" s="73"/>
      <c r="W248" s="64"/>
      <c r="X248" s="74"/>
      <c r="Z248" s="74"/>
    </row>
  </sheetData>
  <sheetProtection formatCells="0" formatColumns="0" formatRows="0" insertColumns="0" insertRows="0" insertHyperlinks="0" deleteColumns="0" deleteRows="0" sort="0" autoFilter="0" pivotTables="0"/>
  <mergeCells count="7">
    <mergeCell ref="A246:AA246"/>
    <mergeCell ref="A244:AA244"/>
    <mergeCell ref="A4:AA4"/>
    <mergeCell ref="A3:AA3"/>
    <mergeCell ref="A1:AA1"/>
    <mergeCell ref="B5:AA6"/>
    <mergeCell ref="A245:AA245"/>
  </mergeCells>
  <phoneticPr fontId="43" type="noConversion"/>
  <printOptions horizontalCentered="1"/>
  <pageMargins left="0.23622047244094491" right="0.23622047244094491" top="0.74803149606299213" bottom="0.74803149606299213" header="0.31496062992125984" footer="0.31496062992125984"/>
  <pageSetup scale="95" orientation="landscape" r:id="rId1"/>
  <headerFooter alignWithMargins="0">
    <oddFooter>&amp;R&amp;P</oddFooter>
  </headerFooter>
  <rowBreaks count="2" manualBreakCount="2">
    <brk id="176" max="16383" man="1"/>
    <brk id="210"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A71"/>
  <sheetViews>
    <sheetView topLeftCell="A44" zoomScaleNormal="100" workbookViewId="0">
      <selection activeCell="A3" sqref="A3:N3"/>
    </sheetView>
  </sheetViews>
  <sheetFormatPr defaultColWidth="0" defaultRowHeight="12.75" zeroHeight="1"/>
  <cols>
    <col min="1" max="1" width="18.5703125" customWidth="1"/>
    <col min="2" max="2" width="7.85546875" customWidth="1"/>
    <col min="3" max="11" width="10.7109375" customWidth="1"/>
    <col min="12" max="14" width="11.42578125" customWidth="1"/>
    <col min="15" max="16384" width="11.42578125" hidden="1"/>
  </cols>
  <sheetData>
    <row r="1" spans="1:14" s="99" customFormat="1" ht="15">
      <c r="A1" s="669" t="s">
        <v>159</v>
      </c>
      <c r="B1" s="669"/>
      <c r="C1" s="669"/>
      <c r="D1" s="669"/>
      <c r="E1" s="669"/>
      <c r="F1" s="669"/>
      <c r="G1" s="669"/>
      <c r="H1" s="669"/>
      <c r="I1" s="669"/>
      <c r="J1" s="669"/>
      <c r="K1" s="669"/>
      <c r="L1" s="669"/>
      <c r="M1" s="669"/>
      <c r="N1" s="669"/>
    </row>
    <row r="2" spans="1:14" s="102" customFormat="1"/>
    <row r="3" spans="1:14" s="102" customFormat="1" ht="13.5" customHeight="1">
      <c r="A3" s="663" t="s">
        <v>347</v>
      </c>
      <c r="B3" s="663"/>
      <c r="C3" s="663"/>
      <c r="D3" s="663"/>
      <c r="E3" s="663"/>
      <c r="F3" s="663"/>
      <c r="G3" s="663"/>
      <c r="H3" s="663"/>
      <c r="I3" s="663"/>
      <c r="J3" s="663"/>
      <c r="K3" s="663"/>
      <c r="L3" s="663"/>
      <c r="M3" s="663"/>
      <c r="N3" s="663"/>
    </row>
    <row r="4" spans="1:14" s="102" customFormat="1" ht="13.5" customHeight="1">
      <c r="A4" s="663" t="s">
        <v>415</v>
      </c>
      <c r="B4" s="663"/>
      <c r="C4" s="663"/>
      <c r="D4" s="663"/>
      <c r="E4" s="663"/>
      <c r="F4" s="663"/>
      <c r="G4" s="663"/>
      <c r="H4" s="663"/>
      <c r="I4" s="663"/>
      <c r="J4" s="663"/>
      <c r="K4" s="663"/>
      <c r="L4" s="663"/>
      <c r="M4" s="663"/>
      <c r="N4" s="663"/>
    </row>
    <row r="5" spans="1:14" s="650" customFormat="1" ht="12" customHeight="1">
      <c r="A5" s="190" t="s">
        <v>202</v>
      </c>
      <c r="B5" s="584"/>
      <c r="C5" s="671" t="s">
        <v>368</v>
      </c>
      <c r="D5" s="671"/>
      <c r="E5" s="671"/>
      <c r="F5" s="671"/>
      <c r="G5" s="671"/>
      <c r="H5" s="671"/>
      <c r="I5" s="671"/>
      <c r="J5" s="671"/>
      <c r="K5" s="671"/>
      <c r="L5" s="671"/>
      <c r="M5" s="671"/>
      <c r="N5" s="671"/>
    </row>
    <row r="6" spans="1:14" s="650" customFormat="1" ht="12" customHeight="1" thickBot="1">
      <c r="A6" s="190"/>
      <c r="B6" s="584"/>
      <c r="C6" s="672"/>
      <c r="D6" s="672"/>
      <c r="E6" s="672"/>
      <c r="F6" s="672"/>
      <c r="G6" s="672"/>
      <c r="H6" s="672"/>
      <c r="I6" s="672"/>
      <c r="J6" s="672"/>
      <c r="K6" s="672"/>
      <c r="L6" s="672"/>
      <c r="M6" s="672"/>
      <c r="N6" s="672"/>
    </row>
    <row r="7" spans="1:14" s="124" customFormat="1" ht="12" customHeight="1" thickTop="1">
      <c r="A7" s="413" t="s">
        <v>22</v>
      </c>
      <c r="B7" s="414"/>
      <c r="C7" s="107" t="s">
        <v>234</v>
      </c>
      <c r="D7" s="494" t="s">
        <v>297</v>
      </c>
      <c r="E7" s="107">
        <v>2016</v>
      </c>
      <c r="F7" s="494">
        <v>2017</v>
      </c>
      <c r="G7" s="107">
        <v>2018</v>
      </c>
      <c r="H7" s="494">
        <v>2019</v>
      </c>
      <c r="I7" s="107">
        <v>2020</v>
      </c>
      <c r="J7" s="494">
        <v>2021</v>
      </c>
      <c r="K7" s="107">
        <v>2022</v>
      </c>
      <c r="L7" s="494">
        <v>2023</v>
      </c>
      <c r="M7" s="107">
        <v>2024</v>
      </c>
      <c r="N7" s="494" t="s">
        <v>392</v>
      </c>
    </row>
    <row r="8" spans="1:14" s="124" customFormat="1" ht="15" customHeight="1">
      <c r="A8" s="208" t="s">
        <v>9</v>
      </c>
      <c r="B8" s="208"/>
      <c r="C8" s="143">
        <v>1124288.0000000519</v>
      </c>
      <c r="D8" s="144">
        <v>1041215.0000000605</v>
      </c>
      <c r="E8" s="143">
        <v>522095.2883571586</v>
      </c>
      <c r="F8" s="144">
        <v>447626.43767845561</v>
      </c>
      <c r="G8" s="643">
        <v>430421.27474808326</v>
      </c>
      <c r="H8" s="144">
        <v>406634.30095921614</v>
      </c>
      <c r="I8" s="643">
        <v>390667.62473070214</v>
      </c>
      <c r="J8" s="144">
        <v>396281.40692638856</v>
      </c>
      <c r="K8" s="643">
        <v>378119.72289407108</v>
      </c>
      <c r="L8" s="144">
        <v>429544.57537639583</v>
      </c>
      <c r="M8" s="643">
        <v>432433.89232292661</v>
      </c>
      <c r="N8" s="144">
        <v>378850.92438575585</v>
      </c>
    </row>
    <row r="9" spans="1:14" s="124" customFormat="1">
      <c r="A9" s="130" t="s">
        <v>167</v>
      </c>
      <c r="B9" s="490"/>
      <c r="C9" s="116"/>
      <c r="D9" s="116"/>
      <c r="E9" s="116"/>
      <c r="F9" s="116"/>
      <c r="G9" s="116"/>
      <c r="H9" s="116"/>
      <c r="I9" s="116"/>
      <c r="J9" s="116"/>
      <c r="K9" s="116"/>
      <c r="L9" s="116"/>
      <c r="M9" s="116"/>
      <c r="N9" s="116"/>
    </row>
    <row r="10" spans="1:14" s="124" customFormat="1" ht="15" customHeight="1">
      <c r="A10" s="164" t="s">
        <v>30</v>
      </c>
      <c r="B10" s="164"/>
      <c r="C10" s="143">
        <v>645778.99999998638</v>
      </c>
      <c r="D10" s="144">
        <v>693092.00000000617</v>
      </c>
      <c r="E10" s="143">
        <v>386073.58350732113</v>
      </c>
      <c r="F10" s="144">
        <v>338465.3702014038</v>
      </c>
      <c r="G10" s="143">
        <v>341737.60527032817</v>
      </c>
      <c r="H10" s="144">
        <v>310348.99101545278</v>
      </c>
      <c r="I10" s="143">
        <v>301239.70005286287</v>
      </c>
      <c r="J10" s="144">
        <v>306717.56784807576</v>
      </c>
      <c r="K10" s="143">
        <v>289310.62209511991</v>
      </c>
      <c r="L10" s="144">
        <v>333252.99946406181</v>
      </c>
      <c r="M10" s="143">
        <v>343427.95026926714</v>
      </c>
      <c r="N10" s="144">
        <v>299226.42255636503</v>
      </c>
    </row>
    <row r="11" spans="1:14" s="124" customFormat="1" ht="15" customHeight="1">
      <c r="A11" s="164" t="s">
        <v>10</v>
      </c>
      <c r="B11" s="164"/>
      <c r="C11" s="143">
        <v>478509.00000000122</v>
      </c>
      <c r="D11" s="144">
        <v>348122.99999999994</v>
      </c>
      <c r="E11" s="143">
        <v>136021.70484983147</v>
      </c>
      <c r="F11" s="144">
        <v>109161.06747704293</v>
      </c>
      <c r="G11" s="143">
        <v>88683.669477737203</v>
      </c>
      <c r="H11" s="144">
        <v>96285.309943764063</v>
      </c>
      <c r="I11" s="143">
        <v>89427.92467785292</v>
      </c>
      <c r="J11" s="144">
        <v>89563.839078286022</v>
      </c>
      <c r="K11" s="143">
        <v>88809.100798942789</v>
      </c>
      <c r="L11" s="144">
        <v>96291.575912344459</v>
      </c>
      <c r="M11" s="143">
        <v>89005.942053656894</v>
      </c>
      <c r="N11" s="144">
        <v>79624.501829376371</v>
      </c>
    </row>
    <row r="12" spans="1:14" s="124" customFormat="1">
      <c r="A12" s="131" t="s">
        <v>391</v>
      </c>
      <c r="B12" s="490"/>
      <c r="C12" s="116"/>
      <c r="D12" s="116"/>
      <c r="E12" s="116"/>
      <c r="F12" s="116"/>
      <c r="G12" s="116"/>
      <c r="H12" s="116"/>
      <c r="I12" s="116"/>
      <c r="J12" s="116"/>
      <c r="K12" s="116"/>
      <c r="L12" s="116"/>
      <c r="M12" s="116"/>
      <c r="N12" s="116"/>
    </row>
    <row r="13" spans="1:14" s="124" customFormat="1" ht="15" customHeight="1">
      <c r="A13" s="164" t="s">
        <v>3</v>
      </c>
      <c r="B13" s="164"/>
      <c r="C13" s="143" t="s">
        <v>303</v>
      </c>
      <c r="D13" s="144" t="s">
        <v>303</v>
      </c>
      <c r="E13" s="143">
        <v>42564.923192711918</v>
      </c>
      <c r="F13" s="144">
        <v>41902.063252879685</v>
      </c>
      <c r="G13" s="143">
        <v>37071.61195793323</v>
      </c>
      <c r="H13" s="144">
        <v>45506.992698952163</v>
      </c>
      <c r="I13" s="143">
        <v>34053.292763403828</v>
      </c>
      <c r="J13" s="144">
        <v>33641.263156828609</v>
      </c>
      <c r="K13" s="143">
        <v>35058.263784598268</v>
      </c>
      <c r="L13" s="144">
        <v>36744.030031836526</v>
      </c>
      <c r="M13" s="143">
        <v>33422.750217758577</v>
      </c>
      <c r="N13" s="144">
        <v>24706.438456915614</v>
      </c>
    </row>
    <row r="14" spans="1:14" s="124" customFormat="1" ht="15" customHeight="1">
      <c r="A14" s="164" t="s">
        <v>4</v>
      </c>
      <c r="B14" s="164"/>
      <c r="C14" s="143" t="s">
        <v>303</v>
      </c>
      <c r="D14" s="144" t="s">
        <v>303</v>
      </c>
      <c r="E14" s="143">
        <v>14898.103652867143</v>
      </c>
      <c r="F14" s="144">
        <v>11282.127931417728</v>
      </c>
      <c r="G14" s="143">
        <v>11497.27767927248</v>
      </c>
      <c r="H14" s="144">
        <v>13989.293001880333</v>
      </c>
      <c r="I14" s="143">
        <v>16180.670014802723</v>
      </c>
      <c r="J14" s="144">
        <v>14112.889725341223</v>
      </c>
      <c r="K14" s="143">
        <v>21546.57648341938</v>
      </c>
      <c r="L14" s="144">
        <v>30863.013722217085</v>
      </c>
      <c r="M14" s="143">
        <v>22607.491168352393</v>
      </c>
      <c r="N14" s="144">
        <v>23061.899880897025</v>
      </c>
    </row>
    <row r="15" spans="1:14" s="124" customFormat="1" ht="15" customHeight="1">
      <c r="A15" s="164" t="s">
        <v>5</v>
      </c>
      <c r="B15" s="164"/>
      <c r="C15" s="143" t="s">
        <v>303</v>
      </c>
      <c r="D15" s="144" t="s">
        <v>303</v>
      </c>
      <c r="E15" s="143">
        <v>28724.410915321812</v>
      </c>
      <c r="F15" s="144">
        <v>20394.849981185813</v>
      </c>
      <c r="G15" s="143">
        <v>15718.209066451536</v>
      </c>
      <c r="H15" s="144">
        <v>18906.382101846772</v>
      </c>
      <c r="I15" s="143">
        <v>19769.925548271909</v>
      </c>
      <c r="J15" s="144">
        <v>19039.754484634286</v>
      </c>
      <c r="K15" s="143">
        <v>18857.368407957572</v>
      </c>
      <c r="L15" s="144">
        <v>14345.549703691871</v>
      </c>
      <c r="M15" s="143">
        <v>16578.075849706882</v>
      </c>
      <c r="N15" s="144">
        <v>13160.619416520658</v>
      </c>
    </row>
    <row r="16" spans="1:14" s="124" customFormat="1" ht="15" customHeight="1">
      <c r="A16" s="164" t="s">
        <v>6</v>
      </c>
      <c r="B16" s="164"/>
      <c r="C16" s="143" t="s">
        <v>303</v>
      </c>
      <c r="D16" s="144" t="s">
        <v>303</v>
      </c>
      <c r="E16" s="143">
        <v>28001.596049745582</v>
      </c>
      <c r="F16" s="144">
        <v>24392.100127977847</v>
      </c>
      <c r="G16" s="143">
        <v>17310.446773633194</v>
      </c>
      <c r="H16" s="144">
        <v>14359.090383388442</v>
      </c>
      <c r="I16" s="143">
        <v>11449.50024091828</v>
      </c>
      <c r="J16" s="144">
        <v>6961.8238183847825</v>
      </c>
      <c r="K16" s="143">
        <v>7576.440649628652</v>
      </c>
      <c r="L16" s="144">
        <v>6563.4913966281902</v>
      </c>
      <c r="M16" s="143">
        <v>13333.006437407254</v>
      </c>
      <c r="N16" s="144">
        <v>9722.9037983588551</v>
      </c>
    </row>
    <row r="17" spans="1:14" s="124" customFormat="1" ht="15" customHeight="1">
      <c r="A17" s="164" t="s">
        <v>2</v>
      </c>
      <c r="B17" s="164"/>
      <c r="C17" s="143" t="s">
        <v>303</v>
      </c>
      <c r="D17" s="144" t="s">
        <v>303</v>
      </c>
      <c r="E17" s="143">
        <v>66889.546957054277</v>
      </c>
      <c r="F17" s="144">
        <v>59830.011661495191</v>
      </c>
      <c r="G17" s="143">
        <v>55154.353494823896</v>
      </c>
      <c r="H17" s="144">
        <v>45760.082597072818</v>
      </c>
      <c r="I17" s="143">
        <v>42924.900872233084</v>
      </c>
      <c r="J17" s="144">
        <v>38483.082621098336</v>
      </c>
      <c r="K17" s="143">
        <v>39625.678619600112</v>
      </c>
      <c r="L17" s="144">
        <v>36514.219045982943</v>
      </c>
      <c r="M17" s="143">
        <v>23084.374851509285</v>
      </c>
      <c r="N17" s="144">
        <v>16911.751863787962</v>
      </c>
    </row>
    <row r="18" spans="1:14" s="124" customFormat="1" ht="15" customHeight="1">
      <c r="A18" s="164" t="s">
        <v>8</v>
      </c>
      <c r="B18" s="164"/>
      <c r="C18" s="143" t="s">
        <v>303</v>
      </c>
      <c r="D18" s="144" t="s">
        <v>303</v>
      </c>
      <c r="E18" s="143">
        <v>45800.853010772786</v>
      </c>
      <c r="F18" s="144">
        <v>38132.407023778309</v>
      </c>
      <c r="G18" s="143">
        <v>40317.088011686348</v>
      </c>
      <c r="H18" s="144">
        <v>37127.779571303479</v>
      </c>
      <c r="I18" s="143">
        <v>39274.678627369787</v>
      </c>
      <c r="J18" s="144">
        <v>35413.76740748663</v>
      </c>
      <c r="K18" s="143">
        <v>30047.559467437582</v>
      </c>
      <c r="L18" s="144">
        <v>40636.172474980471</v>
      </c>
      <c r="M18" s="143">
        <v>39999.282848469411</v>
      </c>
      <c r="N18" s="144">
        <v>38058.374049153368</v>
      </c>
    </row>
    <row r="19" spans="1:14" s="124" customFormat="1" ht="15" customHeight="1">
      <c r="A19" s="164" t="s">
        <v>46</v>
      </c>
      <c r="B19" s="164"/>
      <c r="C19" s="143" t="s">
        <v>303</v>
      </c>
      <c r="D19" s="144" t="s">
        <v>303</v>
      </c>
      <c r="E19" s="143">
        <v>58319.896970868358</v>
      </c>
      <c r="F19" s="144">
        <v>47038.457768037573</v>
      </c>
      <c r="G19" s="143">
        <v>47161.74789036806</v>
      </c>
      <c r="H19" s="144">
        <v>44951.152187589323</v>
      </c>
      <c r="I19" s="143">
        <v>46128.933800823695</v>
      </c>
      <c r="J19" s="144">
        <v>39426.023089830232</v>
      </c>
      <c r="K19" s="143">
        <v>33013.741749736029</v>
      </c>
      <c r="L19" s="144">
        <v>30672.599741013462</v>
      </c>
      <c r="M19" s="143">
        <v>24666.507503728833</v>
      </c>
      <c r="N19" s="144">
        <v>22956.929673156414</v>
      </c>
    </row>
    <row r="20" spans="1:14" s="124" customFormat="1" ht="15" customHeight="1">
      <c r="A20" s="164" t="s">
        <v>47</v>
      </c>
      <c r="B20" s="164"/>
      <c r="C20" s="143" t="s">
        <v>303</v>
      </c>
      <c r="D20" s="144" t="s">
        <v>303</v>
      </c>
      <c r="E20" s="143">
        <v>40234.239792813263</v>
      </c>
      <c r="F20" s="144">
        <v>18185.754005155297</v>
      </c>
      <c r="G20" s="143">
        <v>15350.218134261057</v>
      </c>
      <c r="H20" s="144">
        <v>14280.430724383452</v>
      </c>
      <c r="I20" s="143">
        <v>17187.497301423733</v>
      </c>
      <c r="J20" s="144">
        <v>21723.821384184022</v>
      </c>
      <c r="K20" s="143">
        <v>18742.172414129247</v>
      </c>
      <c r="L20" s="144">
        <v>18717.182767650385</v>
      </c>
      <c r="M20" s="143">
        <v>18383.082254779052</v>
      </c>
      <c r="N20" s="144">
        <v>23865.668309213139</v>
      </c>
    </row>
    <row r="21" spans="1:14" s="124" customFormat="1" ht="15" customHeight="1">
      <c r="A21" s="164" t="s">
        <v>7</v>
      </c>
      <c r="B21" s="164"/>
      <c r="C21" s="143" t="s">
        <v>303</v>
      </c>
      <c r="D21" s="144" t="s">
        <v>303</v>
      </c>
      <c r="E21" s="143">
        <v>44749.854814495477</v>
      </c>
      <c r="F21" s="144">
        <v>34728.289051727661</v>
      </c>
      <c r="G21" s="143">
        <v>27542.714728429572</v>
      </c>
      <c r="H21" s="144">
        <v>21473.977936433002</v>
      </c>
      <c r="I21" s="143">
        <v>17477.197637352408</v>
      </c>
      <c r="J21" s="144">
        <v>18243.210875571262</v>
      </c>
      <c r="K21" s="143">
        <v>17556.73880227152</v>
      </c>
      <c r="L21" s="144">
        <v>24951.272437037453</v>
      </c>
      <c r="M21" s="143">
        <v>38674.231079531157</v>
      </c>
      <c r="N21" s="144">
        <v>32679.174008505848</v>
      </c>
    </row>
    <row r="22" spans="1:14" s="124" customFormat="1" ht="15" customHeight="1">
      <c r="A22" s="164" t="s">
        <v>1</v>
      </c>
      <c r="B22" s="164"/>
      <c r="C22" s="143" t="s">
        <v>303</v>
      </c>
      <c r="D22" s="144" t="s">
        <v>303</v>
      </c>
      <c r="E22" s="143">
        <v>151911.86300048121</v>
      </c>
      <c r="F22" s="144">
        <v>151740.37687479705</v>
      </c>
      <c r="G22" s="143">
        <v>163297.60701123183</v>
      </c>
      <c r="H22" s="144">
        <v>150279.11975638842</v>
      </c>
      <c r="I22" s="143">
        <v>146221.02792411787</v>
      </c>
      <c r="J22" s="144">
        <v>169235.77036300924</v>
      </c>
      <c r="K22" s="143">
        <v>156095.18251531493</v>
      </c>
      <c r="L22" s="144">
        <v>189537.0440553769</v>
      </c>
      <c r="M22" s="143">
        <v>201685.09011169232</v>
      </c>
      <c r="N22" s="144">
        <v>173727.16492923285</v>
      </c>
    </row>
    <row r="23" spans="1:14" s="124" customFormat="1">
      <c r="A23" s="131" t="s">
        <v>396</v>
      </c>
      <c r="B23" s="490"/>
      <c r="C23" s="641"/>
      <c r="D23" s="641"/>
      <c r="E23" s="641"/>
      <c r="F23" s="641"/>
      <c r="G23" s="641"/>
      <c r="H23" s="641"/>
      <c r="I23" s="641"/>
      <c r="J23" s="641"/>
      <c r="K23" s="641"/>
      <c r="L23" s="641"/>
      <c r="M23" s="641"/>
      <c r="N23" s="641"/>
    </row>
    <row r="24" spans="1:14" s="124" customFormat="1" ht="15" customHeight="1">
      <c r="A24" s="164" t="s">
        <v>282</v>
      </c>
      <c r="B24" s="164"/>
      <c r="C24" s="118" t="s">
        <v>303</v>
      </c>
      <c r="D24" s="119" t="s">
        <v>303</v>
      </c>
      <c r="E24" s="118">
        <v>43863.986658263238</v>
      </c>
      <c r="F24" s="119">
        <v>26202.353497579923</v>
      </c>
      <c r="G24" s="143">
        <v>21031.885948054616</v>
      </c>
      <c r="H24" s="144">
        <v>16713.027376257356</v>
      </c>
      <c r="I24" s="143">
        <v>19235.065727300578</v>
      </c>
      <c r="J24" s="144">
        <v>20177.633618612916</v>
      </c>
      <c r="K24" s="143">
        <v>16216.327752676083</v>
      </c>
      <c r="L24" s="144">
        <v>19397.706743663246</v>
      </c>
      <c r="M24" s="143">
        <v>16476.448188688966</v>
      </c>
      <c r="N24" s="144">
        <v>15309.883343857338</v>
      </c>
    </row>
    <row r="25" spans="1:14" s="124" customFormat="1" ht="15" customHeight="1">
      <c r="A25" s="164" t="s">
        <v>283</v>
      </c>
      <c r="B25" s="164"/>
      <c r="C25" s="118" t="s">
        <v>303</v>
      </c>
      <c r="D25" s="119" t="s">
        <v>303</v>
      </c>
      <c r="E25" s="118">
        <v>168534.34738323919</v>
      </c>
      <c r="F25" s="119">
        <v>147285.22788704227</v>
      </c>
      <c r="G25" s="143">
        <v>131738.98036959796</v>
      </c>
      <c r="H25" s="144">
        <v>112053.31758340515</v>
      </c>
      <c r="I25" s="143">
        <v>100202.50381901243</v>
      </c>
      <c r="J25" s="144">
        <v>117346.3724515292</v>
      </c>
      <c r="K25" s="143">
        <v>101384.69916512468</v>
      </c>
      <c r="L25" s="144">
        <v>95541.071001181015</v>
      </c>
      <c r="M25" s="143">
        <v>86131.897308474174</v>
      </c>
      <c r="N25" s="144">
        <v>72442.856780782444</v>
      </c>
    </row>
    <row r="26" spans="1:14" s="124" customFormat="1" ht="15" customHeight="1">
      <c r="A26" s="164" t="s">
        <v>284</v>
      </c>
      <c r="B26" s="164"/>
      <c r="C26" s="118" t="s">
        <v>303</v>
      </c>
      <c r="D26" s="119" t="s">
        <v>303</v>
      </c>
      <c r="E26" s="118">
        <v>309696.95431562985</v>
      </c>
      <c r="F26" s="119">
        <v>274138.85629381932</v>
      </c>
      <c r="G26" s="143">
        <v>277650.40843043465</v>
      </c>
      <c r="H26" s="144">
        <v>277867.95599956141</v>
      </c>
      <c r="I26" s="143">
        <v>271230.05518439726</v>
      </c>
      <c r="J26" s="144">
        <v>258757.40085622721</v>
      </c>
      <c r="K26" s="143">
        <v>260518.69597627418</v>
      </c>
      <c r="L26" s="144">
        <v>314605.79763156362</v>
      </c>
      <c r="M26" s="143">
        <v>329825.54682575981</v>
      </c>
      <c r="N26" s="144">
        <v>291098.18426110415</v>
      </c>
    </row>
    <row r="27" spans="1:14" s="124" customFormat="1" ht="15" customHeight="1">
      <c r="A27" s="131" t="s">
        <v>301</v>
      </c>
      <c r="B27" s="490"/>
      <c r="C27" s="642"/>
      <c r="D27" s="642"/>
      <c r="E27" s="642"/>
      <c r="F27" s="642"/>
      <c r="G27" s="641"/>
      <c r="H27" s="641"/>
      <c r="I27" s="641"/>
      <c r="J27" s="641"/>
      <c r="K27" s="641"/>
      <c r="L27" s="641"/>
      <c r="M27" s="641"/>
      <c r="N27" s="641"/>
    </row>
    <row r="28" spans="1:14" s="124" customFormat="1" ht="15" customHeight="1">
      <c r="A28" s="164" t="s">
        <v>285</v>
      </c>
      <c r="B28" s="164"/>
      <c r="C28" s="118" t="s">
        <v>303</v>
      </c>
      <c r="D28" s="119" t="s">
        <v>303</v>
      </c>
      <c r="E28" s="118">
        <v>172649.42397142563</v>
      </c>
      <c r="F28" s="119">
        <v>152584.94508462469</v>
      </c>
      <c r="G28" s="143">
        <v>144678.84759394152</v>
      </c>
      <c r="H28" s="144">
        <v>133967.6516435192</v>
      </c>
      <c r="I28" s="143">
        <v>110033.04320669618</v>
      </c>
      <c r="J28" s="144">
        <v>120217.40603329858</v>
      </c>
      <c r="K28" s="143">
        <v>114595.17573843824</v>
      </c>
      <c r="L28" s="144">
        <v>131874.24327423729</v>
      </c>
      <c r="M28" s="143">
        <v>133991.51271694651</v>
      </c>
      <c r="N28" s="144">
        <v>98112.793779569794</v>
      </c>
    </row>
    <row r="29" spans="1:14" s="124" customFormat="1" ht="15" customHeight="1">
      <c r="A29" s="164" t="s">
        <v>286</v>
      </c>
      <c r="B29" s="164"/>
      <c r="C29" s="118" t="s">
        <v>303</v>
      </c>
      <c r="D29" s="119" t="s">
        <v>303</v>
      </c>
      <c r="E29" s="118">
        <v>125870.28491069489</v>
      </c>
      <c r="F29" s="119">
        <v>104859.55739370544</v>
      </c>
      <c r="G29" s="143">
        <v>100137.70146208005</v>
      </c>
      <c r="H29" s="144">
        <v>94744.389255470975</v>
      </c>
      <c r="I29" s="143">
        <v>91636.429519586833</v>
      </c>
      <c r="J29" s="144">
        <v>95548.500638448022</v>
      </c>
      <c r="K29" s="143">
        <v>87531.235727696461</v>
      </c>
      <c r="L29" s="144">
        <v>94817.908372269754</v>
      </c>
      <c r="M29" s="143">
        <v>90988.498986879815</v>
      </c>
      <c r="N29" s="144">
        <v>74546.442274454661</v>
      </c>
    </row>
    <row r="30" spans="1:14" s="124" customFormat="1" ht="15" customHeight="1">
      <c r="A30" s="164" t="s">
        <v>287</v>
      </c>
      <c r="B30" s="164"/>
      <c r="C30" s="118" t="s">
        <v>303</v>
      </c>
      <c r="D30" s="119" t="s">
        <v>303</v>
      </c>
      <c r="E30" s="118">
        <v>104393.75974615883</v>
      </c>
      <c r="F30" s="119">
        <v>86595.179795895485</v>
      </c>
      <c r="G30" s="143">
        <v>80427.020158168147</v>
      </c>
      <c r="H30" s="144">
        <v>78079.718322810353</v>
      </c>
      <c r="I30" s="143">
        <v>82709.187847280584</v>
      </c>
      <c r="J30" s="144">
        <v>76127.426154221132</v>
      </c>
      <c r="K30" s="143">
        <v>74506.709307032681</v>
      </c>
      <c r="L30" s="144">
        <v>82319.769802086623</v>
      </c>
      <c r="M30" s="143">
        <v>80313.604775162239</v>
      </c>
      <c r="N30" s="144">
        <v>67355.555620220504</v>
      </c>
    </row>
    <row r="31" spans="1:14" s="124" customFormat="1" ht="15" customHeight="1">
      <c r="A31" s="164" t="s">
        <v>288</v>
      </c>
      <c r="B31" s="164"/>
      <c r="C31" s="118" t="s">
        <v>303</v>
      </c>
      <c r="D31" s="119" t="s">
        <v>303</v>
      </c>
      <c r="E31" s="118">
        <v>70167.10092939988</v>
      </c>
      <c r="F31" s="119">
        <v>65792.509309462912</v>
      </c>
      <c r="G31" s="143">
        <v>67013.694271247354</v>
      </c>
      <c r="H31" s="144">
        <v>60651.79136620451</v>
      </c>
      <c r="I31" s="143">
        <v>66305.096581456455</v>
      </c>
      <c r="J31" s="144">
        <v>66070.092787130226</v>
      </c>
      <c r="K31" s="143">
        <v>61858.323169503121</v>
      </c>
      <c r="L31" s="144">
        <v>72108.745841292068</v>
      </c>
      <c r="M31" s="143">
        <v>74686.839980020988</v>
      </c>
      <c r="N31" s="144">
        <v>74270.46414341504</v>
      </c>
    </row>
    <row r="32" spans="1:14" s="124" customFormat="1" ht="15" customHeight="1" thickBot="1">
      <c r="A32" s="214" t="s">
        <v>289</v>
      </c>
      <c r="B32" s="214"/>
      <c r="C32" s="156" t="s">
        <v>303</v>
      </c>
      <c r="D32" s="157" t="s">
        <v>303</v>
      </c>
      <c r="E32" s="156">
        <v>49014.718799456161</v>
      </c>
      <c r="F32" s="157">
        <v>37794.246094758659</v>
      </c>
      <c r="G32" s="159">
        <v>38164.011262653745</v>
      </c>
      <c r="H32" s="204">
        <v>39190.75037123316</v>
      </c>
      <c r="I32" s="159">
        <v>39983.867575697579</v>
      </c>
      <c r="J32" s="204">
        <v>38317.981313262302</v>
      </c>
      <c r="K32" s="159">
        <v>39628.278951413755</v>
      </c>
      <c r="L32" s="204">
        <v>48423.90808652938</v>
      </c>
      <c r="M32" s="159">
        <v>52453.435863926577</v>
      </c>
      <c r="N32" s="204">
        <v>64565.668568081674</v>
      </c>
    </row>
    <row r="33" spans="1:14" s="124" customFormat="1" ht="13.5" thickTop="1">
      <c r="A33" s="644" t="s">
        <v>152</v>
      </c>
      <c r="B33" s="490"/>
      <c r="C33" s="116"/>
      <c r="D33" s="116"/>
      <c r="E33" s="116"/>
      <c r="F33" s="116"/>
      <c r="G33" s="116"/>
      <c r="H33" s="116"/>
      <c r="I33" s="116"/>
      <c r="J33" s="116"/>
      <c r="K33" s="116"/>
      <c r="L33" s="116"/>
      <c r="M33" s="116"/>
      <c r="N33" s="116"/>
    </row>
    <row r="34" spans="1:14" s="124" customFormat="1">
      <c r="A34" s="164" t="s">
        <v>38</v>
      </c>
      <c r="B34" s="164"/>
      <c r="C34" s="645">
        <v>82150.000000000568</v>
      </c>
      <c r="D34" s="646">
        <v>74277.999999998632</v>
      </c>
      <c r="E34" s="118" t="s">
        <v>303</v>
      </c>
      <c r="F34" s="119" t="s">
        <v>303</v>
      </c>
      <c r="G34" s="118" t="s">
        <v>303</v>
      </c>
      <c r="H34" s="119" t="s">
        <v>303</v>
      </c>
      <c r="I34" s="118" t="s">
        <v>303</v>
      </c>
      <c r="J34" s="119" t="s">
        <v>303</v>
      </c>
      <c r="K34" s="118" t="s">
        <v>303</v>
      </c>
      <c r="L34" s="119" t="s">
        <v>303</v>
      </c>
      <c r="M34" s="118" t="s">
        <v>303</v>
      </c>
      <c r="N34" s="119" t="s">
        <v>303</v>
      </c>
    </row>
    <row r="35" spans="1:14" s="124" customFormat="1">
      <c r="A35" s="164" t="s">
        <v>128</v>
      </c>
      <c r="B35" s="164"/>
      <c r="C35" s="645">
        <v>29579.000000000371</v>
      </c>
      <c r="D35" s="646">
        <v>31289.999999999916</v>
      </c>
      <c r="E35" s="118" t="s">
        <v>303</v>
      </c>
      <c r="F35" s="119" t="s">
        <v>303</v>
      </c>
      <c r="G35" s="118" t="s">
        <v>303</v>
      </c>
      <c r="H35" s="119" t="s">
        <v>303</v>
      </c>
      <c r="I35" s="118" t="s">
        <v>303</v>
      </c>
      <c r="J35" s="119" t="s">
        <v>303</v>
      </c>
      <c r="K35" s="118" t="s">
        <v>303</v>
      </c>
      <c r="L35" s="119" t="s">
        <v>303</v>
      </c>
      <c r="M35" s="118" t="s">
        <v>303</v>
      </c>
      <c r="N35" s="119" t="s">
        <v>303</v>
      </c>
    </row>
    <row r="36" spans="1:14" s="124" customFormat="1">
      <c r="A36" s="164" t="s">
        <v>129</v>
      </c>
      <c r="B36" s="164"/>
      <c r="C36" s="645">
        <v>14557.999999999991</v>
      </c>
      <c r="D36" s="646">
        <v>16199.000000000036</v>
      </c>
      <c r="E36" s="118" t="s">
        <v>303</v>
      </c>
      <c r="F36" s="119" t="s">
        <v>303</v>
      </c>
      <c r="G36" s="118" t="s">
        <v>303</v>
      </c>
      <c r="H36" s="119" t="s">
        <v>303</v>
      </c>
      <c r="I36" s="118" t="s">
        <v>303</v>
      </c>
      <c r="J36" s="119" t="s">
        <v>303</v>
      </c>
      <c r="K36" s="118" t="s">
        <v>303</v>
      </c>
      <c r="L36" s="119" t="s">
        <v>303</v>
      </c>
      <c r="M36" s="118" t="s">
        <v>303</v>
      </c>
      <c r="N36" s="119" t="s">
        <v>303</v>
      </c>
    </row>
    <row r="37" spans="1:14" s="124" customFormat="1">
      <c r="A37" s="164" t="s">
        <v>130</v>
      </c>
      <c r="B37" s="164"/>
      <c r="C37" s="645">
        <v>27108.999999999967</v>
      </c>
      <c r="D37" s="646">
        <v>25647.99999999976</v>
      </c>
      <c r="E37" s="118" t="s">
        <v>303</v>
      </c>
      <c r="F37" s="119" t="s">
        <v>303</v>
      </c>
      <c r="G37" s="118" t="s">
        <v>303</v>
      </c>
      <c r="H37" s="119" t="s">
        <v>303</v>
      </c>
      <c r="I37" s="118" t="s">
        <v>303</v>
      </c>
      <c r="J37" s="119" t="s">
        <v>303</v>
      </c>
      <c r="K37" s="118" t="s">
        <v>303</v>
      </c>
      <c r="L37" s="119" t="s">
        <v>303</v>
      </c>
      <c r="M37" s="118" t="s">
        <v>303</v>
      </c>
      <c r="N37" s="119" t="s">
        <v>303</v>
      </c>
    </row>
    <row r="38" spans="1:14" s="124" customFormat="1">
      <c r="A38" s="164" t="s">
        <v>229</v>
      </c>
      <c r="B38" s="164"/>
      <c r="C38" s="645">
        <v>9974.0000000000291</v>
      </c>
      <c r="D38" s="646">
        <v>8880.9999999999927</v>
      </c>
      <c r="E38" s="118" t="s">
        <v>303</v>
      </c>
      <c r="F38" s="119" t="s">
        <v>303</v>
      </c>
      <c r="G38" s="118" t="s">
        <v>303</v>
      </c>
      <c r="H38" s="119" t="s">
        <v>303</v>
      </c>
      <c r="I38" s="118" t="s">
        <v>303</v>
      </c>
      <c r="J38" s="119" t="s">
        <v>303</v>
      </c>
      <c r="K38" s="118" t="s">
        <v>303</v>
      </c>
      <c r="L38" s="119" t="s">
        <v>303</v>
      </c>
      <c r="M38" s="118" t="s">
        <v>303</v>
      </c>
      <c r="N38" s="119" t="s">
        <v>303</v>
      </c>
    </row>
    <row r="39" spans="1:14" s="124" customFormat="1">
      <c r="A39" s="164" t="s">
        <v>131</v>
      </c>
      <c r="B39" s="164"/>
      <c r="C39" s="645">
        <v>44839.999999999942</v>
      </c>
      <c r="D39" s="646">
        <v>39424.999999999935</v>
      </c>
      <c r="E39" s="118" t="s">
        <v>303</v>
      </c>
      <c r="F39" s="119" t="s">
        <v>303</v>
      </c>
      <c r="G39" s="118" t="s">
        <v>303</v>
      </c>
      <c r="H39" s="119" t="s">
        <v>303</v>
      </c>
      <c r="I39" s="118" t="s">
        <v>303</v>
      </c>
      <c r="J39" s="119" t="s">
        <v>303</v>
      </c>
      <c r="K39" s="118" t="s">
        <v>303</v>
      </c>
      <c r="L39" s="119" t="s">
        <v>303</v>
      </c>
      <c r="M39" s="118" t="s">
        <v>303</v>
      </c>
      <c r="N39" s="119" t="s">
        <v>303</v>
      </c>
    </row>
    <row r="40" spans="1:14" s="124" customFormat="1">
      <c r="A40" s="164" t="s">
        <v>228</v>
      </c>
      <c r="B40" s="164"/>
      <c r="C40" s="645">
        <v>10482.999999999967</v>
      </c>
      <c r="D40" s="646">
        <v>10850.999999999987</v>
      </c>
      <c r="E40" s="118" t="s">
        <v>303</v>
      </c>
      <c r="F40" s="119" t="s">
        <v>303</v>
      </c>
      <c r="G40" s="118" t="s">
        <v>303</v>
      </c>
      <c r="H40" s="119" t="s">
        <v>303</v>
      </c>
      <c r="I40" s="118" t="s">
        <v>303</v>
      </c>
      <c r="J40" s="119" t="s">
        <v>303</v>
      </c>
      <c r="K40" s="118" t="s">
        <v>303</v>
      </c>
      <c r="L40" s="119" t="s">
        <v>303</v>
      </c>
      <c r="M40" s="118" t="s">
        <v>303</v>
      </c>
      <c r="N40" s="119" t="s">
        <v>303</v>
      </c>
    </row>
    <row r="41" spans="1:14" s="124" customFormat="1">
      <c r="A41" s="164" t="s">
        <v>132</v>
      </c>
      <c r="B41" s="164"/>
      <c r="C41" s="645">
        <v>15211.000000000058</v>
      </c>
      <c r="D41" s="646">
        <v>13383.999999999956</v>
      </c>
      <c r="E41" s="118" t="s">
        <v>303</v>
      </c>
      <c r="F41" s="119" t="s">
        <v>303</v>
      </c>
      <c r="G41" s="118" t="s">
        <v>303</v>
      </c>
      <c r="H41" s="119" t="s">
        <v>303</v>
      </c>
      <c r="I41" s="118" t="s">
        <v>303</v>
      </c>
      <c r="J41" s="119" t="s">
        <v>303</v>
      </c>
      <c r="K41" s="118" t="s">
        <v>303</v>
      </c>
      <c r="L41" s="119" t="s">
        <v>303</v>
      </c>
      <c r="M41" s="118" t="s">
        <v>303</v>
      </c>
      <c r="N41" s="119" t="s">
        <v>303</v>
      </c>
    </row>
    <row r="42" spans="1:14" s="124" customFormat="1">
      <c r="A42" s="164" t="s">
        <v>133</v>
      </c>
      <c r="B42" s="164"/>
      <c r="C42" s="645">
        <v>29887.000000000095</v>
      </c>
      <c r="D42" s="646">
        <v>24920.999999999814</v>
      </c>
      <c r="E42" s="118" t="s">
        <v>303</v>
      </c>
      <c r="F42" s="119" t="s">
        <v>303</v>
      </c>
      <c r="G42" s="118" t="s">
        <v>303</v>
      </c>
      <c r="H42" s="119" t="s">
        <v>303</v>
      </c>
      <c r="I42" s="118" t="s">
        <v>303</v>
      </c>
      <c r="J42" s="119" t="s">
        <v>303</v>
      </c>
      <c r="K42" s="118" t="s">
        <v>303</v>
      </c>
      <c r="L42" s="119" t="s">
        <v>303</v>
      </c>
      <c r="M42" s="118" t="s">
        <v>303</v>
      </c>
      <c r="N42" s="119" t="s">
        <v>303</v>
      </c>
    </row>
    <row r="43" spans="1:14" s="124" customFormat="1">
      <c r="A43" s="164" t="s">
        <v>134</v>
      </c>
      <c r="B43" s="164"/>
      <c r="C43" s="645">
        <v>7564.9999999999736</v>
      </c>
      <c r="D43" s="646">
        <v>7439.9999999999791</v>
      </c>
      <c r="E43" s="118" t="s">
        <v>303</v>
      </c>
      <c r="F43" s="119" t="s">
        <v>303</v>
      </c>
      <c r="G43" s="118" t="s">
        <v>303</v>
      </c>
      <c r="H43" s="119" t="s">
        <v>303</v>
      </c>
      <c r="I43" s="118" t="s">
        <v>303</v>
      </c>
      <c r="J43" s="119" t="s">
        <v>303</v>
      </c>
      <c r="K43" s="118" t="s">
        <v>303</v>
      </c>
      <c r="L43" s="119" t="s">
        <v>303</v>
      </c>
      <c r="M43" s="118" t="s">
        <v>303</v>
      </c>
      <c r="N43" s="119" t="s">
        <v>303</v>
      </c>
    </row>
    <row r="44" spans="1:14" s="124" customFormat="1">
      <c r="A44" s="164" t="s">
        <v>135</v>
      </c>
      <c r="B44" s="164"/>
      <c r="C44" s="645">
        <v>30083.000000000164</v>
      </c>
      <c r="D44" s="646">
        <v>38135.999999999884</v>
      </c>
      <c r="E44" s="118" t="s">
        <v>303</v>
      </c>
      <c r="F44" s="119" t="s">
        <v>303</v>
      </c>
      <c r="G44" s="118" t="s">
        <v>303</v>
      </c>
      <c r="H44" s="119" t="s">
        <v>303</v>
      </c>
      <c r="I44" s="118" t="s">
        <v>303</v>
      </c>
      <c r="J44" s="119" t="s">
        <v>303</v>
      </c>
      <c r="K44" s="118" t="s">
        <v>303</v>
      </c>
      <c r="L44" s="119" t="s">
        <v>303</v>
      </c>
      <c r="M44" s="118" t="s">
        <v>303</v>
      </c>
      <c r="N44" s="119" t="s">
        <v>303</v>
      </c>
    </row>
    <row r="45" spans="1:14" s="124" customFormat="1">
      <c r="A45" s="164" t="s">
        <v>136</v>
      </c>
      <c r="B45" s="164"/>
      <c r="C45" s="645">
        <v>26553.999999999956</v>
      </c>
      <c r="D45" s="646">
        <v>22711.000000000175</v>
      </c>
      <c r="E45" s="118" t="s">
        <v>303</v>
      </c>
      <c r="F45" s="119" t="s">
        <v>303</v>
      </c>
      <c r="G45" s="118" t="s">
        <v>303</v>
      </c>
      <c r="H45" s="119" t="s">
        <v>303</v>
      </c>
      <c r="I45" s="118" t="s">
        <v>303</v>
      </c>
      <c r="J45" s="119" t="s">
        <v>303</v>
      </c>
      <c r="K45" s="118" t="s">
        <v>303</v>
      </c>
      <c r="L45" s="119" t="s">
        <v>303</v>
      </c>
      <c r="M45" s="118" t="s">
        <v>303</v>
      </c>
      <c r="N45" s="119" t="s">
        <v>303</v>
      </c>
    </row>
    <row r="46" spans="1:14" s="124" customFormat="1">
      <c r="A46" s="164" t="s">
        <v>137</v>
      </c>
      <c r="B46" s="164"/>
      <c r="C46" s="645">
        <v>52434.000000000524</v>
      </c>
      <c r="D46" s="646">
        <v>49842.999999999796</v>
      </c>
      <c r="E46" s="118" t="s">
        <v>303</v>
      </c>
      <c r="F46" s="119" t="s">
        <v>303</v>
      </c>
      <c r="G46" s="118" t="s">
        <v>303</v>
      </c>
      <c r="H46" s="119" t="s">
        <v>303</v>
      </c>
      <c r="I46" s="118" t="s">
        <v>303</v>
      </c>
      <c r="J46" s="119" t="s">
        <v>303</v>
      </c>
      <c r="K46" s="118" t="s">
        <v>303</v>
      </c>
      <c r="L46" s="119" t="s">
        <v>303</v>
      </c>
      <c r="M46" s="118" t="s">
        <v>303</v>
      </c>
      <c r="N46" s="119" t="s">
        <v>303</v>
      </c>
    </row>
    <row r="47" spans="1:14" s="124" customFormat="1">
      <c r="A47" s="164" t="s">
        <v>227</v>
      </c>
      <c r="B47" s="164"/>
      <c r="C47" s="645">
        <v>23502.999999999945</v>
      </c>
      <c r="D47" s="646">
        <v>19449.999999999996</v>
      </c>
      <c r="E47" s="118" t="s">
        <v>303</v>
      </c>
      <c r="F47" s="119" t="s">
        <v>303</v>
      </c>
      <c r="G47" s="118" t="s">
        <v>303</v>
      </c>
      <c r="H47" s="119" t="s">
        <v>303</v>
      </c>
      <c r="I47" s="118" t="s">
        <v>303</v>
      </c>
      <c r="J47" s="119" t="s">
        <v>303</v>
      </c>
      <c r="K47" s="118" t="s">
        <v>303</v>
      </c>
      <c r="L47" s="119" t="s">
        <v>303</v>
      </c>
      <c r="M47" s="118" t="s">
        <v>303</v>
      </c>
      <c r="N47" s="119" t="s">
        <v>303</v>
      </c>
    </row>
    <row r="48" spans="1:14" s="124" customFormat="1">
      <c r="A48" s="164" t="s">
        <v>138</v>
      </c>
      <c r="B48" s="164"/>
      <c r="C48" s="645">
        <v>25073.000000000091</v>
      </c>
      <c r="D48" s="646">
        <v>18856.999999999844</v>
      </c>
      <c r="E48" s="118" t="s">
        <v>303</v>
      </c>
      <c r="F48" s="119" t="s">
        <v>303</v>
      </c>
      <c r="G48" s="118" t="s">
        <v>303</v>
      </c>
      <c r="H48" s="119" t="s">
        <v>303</v>
      </c>
      <c r="I48" s="118" t="s">
        <v>303</v>
      </c>
      <c r="J48" s="119" t="s">
        <v>303</v>
      </c>
      <c r="K48" s="118" t="s">
        <v>303</v>
      </c>
      <c r="L48" s="119" t="s">
        <v>303</v>
      </c>
      <c r="M48" s="118" t="s">
        <v>303</v>
      </c>
      <c r="N48" s="119" t="s">
        <v>303</v>
      </c>
    </row>
    <row r="49" spans="1:14" s="124" customFormat="1">
      <c r="A49" s="164" t="s">
        <v>139</v>
      </c>
      <c r="B49" s="164"/>
      <c r="C49" s="645">
        <v>2872.999999999995</v>
      </c>
      <c r="D49" s="646">
        <v>3397.9999999999968</v>
      </c>
      <c r="E49" s="118" t="s">
        <v>303</v>
      </c>
      <c r="F49" s="119" t="s">
        <v>303</v>
      </c>
      <c r="G49" s="118" t="s">
        <v>303</v>
      </c>
      <c r="H49" s="119" t="s">
        <v>303</v>
      </c>
      <c r="I49" s="118" t="s">
        <v>303</v>
      </c>
      <c r="J49" s="119" t="s">
        <v>303</v>
      </c>
      <c r="K49" s="118" t="s">
        <v>303</v>
      </c>
      <c r="L49" s="119" t="s">
        <v>303</v>
      </c>
      <c r="M49" s="118" t="s">
        <v>303</v>
      </c>
      <c r="N49" s="119" t="s">
        <v>303</v>
      </c>
    </row>
    <row r="50" spans="1:14" s="124" customFormat="1">
      <c r="A50" s="164" t="s">
        <v>140</v>
      </c>
      <c r="B50" s="164"/>
      <c r="C50" s="645">
        <v>22140.999999999869</v>
      </c>
      <c r="D50" s="646">
        <v>19897.999999999913</v>
      </c>
      <c r="E50" s="118" t="s">
        <v>303</v>
      </c>
      <c r="F50" s="119" t="s">
        <v>303</v>
      </c>
      <c r="G50" s="118" t="s">
        <v>303</v>
      </c>
      <c r="H50" s="119" t="s">
        <v>303</v>
      </c>
      <c r="I50" s="118" t="s">
        <v>303</v>
      </c>
      <c r="J50" s="119" t="s">
        <v>303</v>
      </c>
      <c r="K50" s="118" t="s">
        <v>303</v>
      </c>
      <c r="L50" s="119" t="s">
        <v>303</v>
      </c>
      <c r="M50" s="118" t="s">
        <v>303</v>
      </c>
      <c r="N50" s="119" t="s">
        <v>303</v>
      </c>
    </row>
    <row r="51" spans="1:14" s="124" customFormat="1">
      <c r="A51" s="164" t="s">
        <v>141</v>
      </c>
      <c r="B51" s="164"/>
      <c r="C51" s="645">
        <v>47809.999999999913</v>
      </c>
      <c r="D51" s="646">
        <v>43205.999999999462</v>
      </c>
      <c r="E51" s="118" t="s">
        <v>303</v>
      </c>
      <c r="F51" s="119" t="s">
        <v>303</v>
      </c>
      <c r="G51" s="118" t="s">
        <v>303</v>
      </c>
      <c r="H51" s="119" t="s">
        <v>303</v>
      </c>
      <c r="I51" s="118" t="s">
        <v>303</v>
      </c>
      <c r="J51" s="119" t="s">
        <v>303</v>
      </c>
      <c r="K51" s="118" t="s">
        <v>303</v>
      </c>
      <c r="L51" s="119" t="s">
        <v>303</v>
      </c>
      <c r="M51" s="118" t="s">
        <v>303</v>
      </c>
      <c r="N51" s="119" t="s">
        <v>303</v>
      </c>
    </row>
    <row r="52" spans="1:14" s="124" customFormat="1">
      <c r="A52" s="164" t="s">
        <v>142</v>
      </c>
      <c r="B52" s="164"/>
      <c r="C52" s="645">
        <v>14541.000000000029</v>
      </c>
      <c r="D52" s="646">
        <v>14347.99999999994</v>
      </c>
      <c r="E52" s="118" t="s">
        <v>303</v>
      </c>
      <c r="F52" s="119" t="s">
        <v>303</v>
      </c>
      <c r="G52" s="118" t="s">
        <v>303</v>
      </c>
      <c r="H52" s="119" t="s">
        <v>303</v>
      </c>
      <c r="I52" s="118" t="s">
        <v>303</v>
      </c>
      <c r="J52" s="119" t="s">
        <v>303</v>
      </c>
      <c r="K52" s="118" t="s">
        <v>303</v>
      </c>
      <c r="L52" s="119" t="s">
        <v>303</v>
      </c>
      <c r="M52" s="118" t="s">
        <v>303</v>
      </c>
      <c r="N52" s="119" t="s">
        <v>303</v>
      </c>
    </row>
    <row r="53" spans="1:14" s="124" customFormat="1">
      <c r="A53" s="164" t="s">
        <v>226</v>
      </c>
      <c r="B53" s="164"/>
      <c r="C53" s="645">
        <v>16925.000000000015</v>
      </c>
      <c r="D53" s="646">
        <v>17721.000000000211</v>
      </c>
      <c r="E53" s="118" t="s">
        <v>303</v>
      </c>
      <c r="F53" s="119" t="s">
        <v>303</v>
      </c>
      <c r="G53" s="118" t="s">
        <v>303</v>
      </c>
      <c r="H53" s="119" t="s">
        <v>303</v>
      </c>
      <c r="I53" s="118" t="s">
        <v>303</v>
      </c>
      <c r="J53" s="119" t="s">
        <v>303</v>
      </c>
      <c r="K53" s="118" t="s">
        <v>303</v>
      </c>
      <c r="L53" s="119" t="s">
        <v>303</v>
      </c>
      <c r="M53" s="118" t="s">
        <v>303</v>
      </c>
      <c r="N53" s="119" t="s">
        <v>303</v>
      </c>
    </row>
    <row r="54" spans="1:14" s="124" customFormat="1">
      <c r="A54" s="164" t="s">
        <v>332</v>
      </c>
      <c r="B54" s="164"/>
      <c r="C54" s="645">
        <v>75665.999999999171</v>
      </c>
      <c r="D54" s="646">
        <v>69424.000000000335</v>
      </c>
      <c r="E54" s="118" t="s">
        <v>303</v>
      </c>
      <c r="F54" s="119" t="s">
        <v>303</v>
      </c>
      <c r="G54" s="118" t="s">
        <v>303</v>
      </c>
      <c r="H54" s="119" t="s">
        <v>303</v>
      </c>
      <c r="I54" s="118" t="s">
        <v>303</v>
      </c>
      <c r="J54" s="119" t="s">
        <v>303</v>
      </c>
      <c r="K54" s="118" t="s">
        <v>303</v>
      </c>
      <c r="L54" s="119" t="s">
        <v>303</v>
      </c>
      <c r="M54" s="118" t="s">
        <v>303</v>
      </c>
      <c r="N54" s="119" t="s">
        <v>303</v>
      </c>
    </row>
    <row r="55" spans="1:14" s="124" customFormat="1">
      <c r="A55" s="164" t="s">
        <v>143</v>
      </c>
      <c r="B55" s="164"/>
      <c r="C55" s="645">
        <v>35461.999999999876</v>
      </c>
      <c r="D55" s="646">
        <v>33639.999999999927</v>
      </c>
      <c r="E55" s="118" t="s">
        <v>303</v>
      </c>
      <c r="F55" s="119" t="s">
        <v>303</v>
      </c>
      <c r="G55" s="118" t="s">
        <v>303</v>
      </c>
      <c r="H55" s="119" t="s">
        <v>303</v>
      </c>
      <c r="I55" s="118" t="s">
        <v>303</v>
      </c>
      <c r="J55" s="119" t="s">
        <v>303</v>
      </c>
      <c r="K55" s="118" t="s">
        <v>303</v>
      </c>
      <c r="L55" s="119" t="s">
        <v>303</v>
      </c>
      <c r="M55" s="118" t="s">
        <v>303</v>
      </c>
      <c r="N55" s="119" t="s">
        <v>303</v>
      </c>
    </row>
    <row r="56" spans="1:14" s="124" customFormat="1">
      <c r="A56" s="164" t="s">
        <v>356</v>
      </c>
      <c r="B56" s="164"/>
      <c r="C56" s="645">
        <v>37203.999999999804</v>
      </c>
      <c r="D56" s="646">
        <v>29430.000000000262</v>
      </c>
      <c r="E56" s="118" t="s">
        <v>303</v>
      </c>
      <c r="F56" s="119" t="s">
        <v>303</v>
      </c>
      <c r="G56" s="118" t="s">
        <v>303</v>
      </c>
      <c r="H56" s="119" t="s">
        <v>303</v>
      </c>
      <c r="I56" s="118" t="s">
        <v>303</v>
      </c>
      <c r="J56" s="119" t="s">
        <v>303</v>
      </c>
      <c r="K56" s="118" t="s">
        <v>303</v>
      </c>
      <c r="L56" s="119" t="s">
        <v>303</v>
      </c>
      <c r="M56" s="118" t="s">
        <v>303</v>
      </c>
      <c r="N56" s="119" t="s">
        <v>303</v>
      </c>
    </row>
    <row r="57" spans="1:14" s="124" customFormat="1">
      <c r="A57" s="164" t="s">
        <v>225</v>
      </c>
      <c r="B57" s="164"/>
      <c r="C57" s="645">
        <v>22735.999999999673</v>
      </c>
      <c r="D57" s="646">
        <v>21887.999999999764</v>
      </c>
      <c r="E57" s="118" t="s">
        <v>303</v>
      </c>
      <c r="F57" s="119" t="s">
        <v>303</v>
      </c>
      <c r="G57" s="118" t="s">
        <v>303</v>
      </c>
      <c r="H57" s="119" t="s">
        <v>303</v>
      </c>
      <c r="I57" s="118" t="s">
        <v>303</v>
      </c>
      <c r="J57" s="119" t="s">
        <v>303</v>
      </c>
      <c r="K57" s="118" t="s">
        <v>303</v>
      </c>
      <c r="L57" s="119" t="s">
        <v>303</v>
      </c>
      <c r="M57" s="118" t="s">
        <v>303</v>
      </c>
      <c r="N57" s="119" t="s">
        <v>303</v>
      </c>
    </row>
    <row r="58" spans="1:14" s="124" customFormat="1">
      <c r="A58" s="164" t="s">
        <v>144</v>
      </c>
      <c r="B58" s="164"/>
      <c r="C58" s="645">
        <v>96645.999999999767</v>
      </c>
      <c r="D58" s="646">
        <v>71933.999999999854</v>
      </c>
      <c r="E58" s="118" t="s">
        <v>303</v>
      </c>
      <c r="F58" s="119" t="s">
        <v>303</v>
      </c>
      <c r="G58" s="118" t="s">
        <v>303</v>
      </c>
      <c r="H58" s="119" t="s">
        <v>303</v>
      </c>
      <c r="I58" s="118" t="s">
        <v>303</v>
      </c>
      <c r="J58" s="119" t="s">
        <v>303</v>
      </c>
      <c r="K58" s="118" t="s">
        <v>303</v>
      </c>
      <c r="L58" s="119" t="s">
        <v>303</v>
      </c>
      <c r="M58" s="118" t="s">
        <v>303</v>
      </c>
      <c r="N58" s="119" t="s">
        <v>303</v>
      </c>
    </row>
    <row r="59" spans="1:14" s="124" customFormat="1">
      <c r="A59" s="164" t="s">
        <v>224</v>
      </c>
      <c r="B59" s="164"/>
      <c r="C59" s="645">
        <v>10581.000000000089</v>
      </c>
      <c r="D59" s="646">
        <v>8434.0000000000073</v>
      </c>
      <c r="E59" s="118" t="s">
        <v>303</v>
      </c>
      <c r="F59" s="119" t="s">
        <v>303</v>
      </c>
      <c r="G59" s="118" t="s">
        <v>303</v>
      </c>
      <c r="H59" s="119" t="s">
        <v>303</v>
      </c>
      <c r="I59" s="118" t="s">
        <v>303</v>
      </c>
      <c r="J59" s="119" t="s">
        <v>303</v>
      </c>
      <c r="K59" s="118" t="s">
        <v>303</v>
      </c>
      <c r="L59" s="119" t="s">
        <v>303</v>
      </c>
      <c r="M59" s="118" t="s">
        <v>303</v>
      </c>
      <c r="N59" s="119" t="s">
        <v>303</v>
      </c>
    </row>
    <row r="60" spans="1:14" s="124" customFormat="1">
      <c r="A60" s="164" t="s">
        <v>145</v>
      </c>
      <c r="B60" s="164"/>
      <c r="C60" s="645">
        <v>28981.999999999971</v>
      </c>
      <c r="D60" s="646">
        <v>25668.999999999898</v>
      </c>
      <c r="E60" s="118" t="s">
        <v>303</v>
      </c>
      <c r="F60" s="119" t="s">
        <v>303</v>
      </c>
      <c r="G60" s="118" t="s">
        <v>303</v>
      </c>
      <c r="H60" s="119" t="s">
        <v>303</v>
      </c>
      <c r="I60" s="118" t="s">
        <v>303</v>
      </c>
      <c r="J60" s="119" t="s">
        <v>303</v>
      </c>
      <c r="K60" s="118" t="s">
        <v>303</v>
      </c>
      <c r="L60" s="119" t="s">
        <v>303</v>
      </c>
      <c r="M60" s="118" t="s">
        <v>303</v>
      </c>
      <c r="N60" s="119" t="s">
        <v>303</v>
      </c>
    </row>
    <row r="61" spans="1:14" s="124" customFormat="1">
      <c r="A61" s="164" t="s">
        <v>146</v>
      </c>
      <c r="B61" s="164"/>
      <c r="C61" s="645">
        <v>19314.999999999927</v>
      </c>
      <c r="D61" s="646">
        <v>17733.000000000193</v>
      </c>
      <c r="E61" s="118" t="s">
        <v>303</v>
      </c>
      <c r="F61" s="119" t="s">
        <v>303</v>
      </c>
      <c r="G61" s="118" t="s">
        <v>303</v>
      </c>
      <c r="H61" s="119" t="s">
        <v>303</v>
      </c>
      <c r="I61" s="118" t="s">
        <v>303</v>
      </c>
      <c r="J61" s="119" t="s">
        <v>303</v>
      </c>
      <c r="K61" s="118" t="s">
        <v>303</v>
      </c>
      <c r="L61" s="119" t="s">
        <v>303</v>
      </c>
      <c r="M61" s="118" t="s">
        <v>303</v>
      </c>
      <c r="N61" s="119" t="s">
        <v>303</v>
      </c>
    </row>
    <row r="62" spans="1:14" s="124" customFormat="1">
      <c r="A62" s="164" t="s">
        <v>147</v>
      </c>
      <c r="B62" s="164"/>
      <c r="C62" s="645">
        <v>35259.000000000327</v>
      </c>
      <c r="D62" s="646">
        <v>33242.000000000291</v>
      </c>
      <c r="E62" s="118" t="s">
        <v>303</v>
      </c>
      <c r="F62" s="119" t="s">
        <v>303</v>
      </c>
      <c r="G62" s="118" t="s">
        <v>303</v>
      </c>
      <c r="H62" s="119" t="s">
        <v>303</v>
      </c>
      <c r="I62" s="118" t="s">
        <v>303</v>
      </c>
      <c r="J62" s="119" t="s">
        <v>303</v>
      </c>
      <c r="K62" s="118" t="s">
        <v>303</v>
      </c>
      <c r="L62" s="119" t="s">
        <v>303</v>
      </c>
      <c r="M62" s="118" t="s">
        <v>303</v>
      </c>
      <c r="N62" s="119" t="s">
        <v>303</v>
      </c>
    </row>
    <row r="63" spans="1:14" s="124" customFormat="1">
      <c r="A63" s="164" t="s">
        <v>148</v>
      </c>
      <c r="B63" s="164"/>
      <c r="C63" s="645">
        <v>15379.000000000033</v>
      </c>
      <c r="D63" s="646">
        <v>12895.999999999893</v>
      </c>
      <c r="E63" s="118" t="s">
        <v>303</v>
      </c>
      <c r="F63" s="119" t="s">
        <v>303</v>
      </c>
      <c r="G63" s="118" t="s">
        <v>303</v>
      </c>
      <c r="H63" s="119" t="s">
        <v>303</v>
      </c>
      <c r="I63" s="118" t="s">
        <v>303</v>
      </c>
      <c r="J63" s="119" t="s">
        <v>303</v>
      </c>
      <c r="K63" s="118" t="s">
        <v>303</v>
      </c>
      <c r="L63" s="119" t="s">
        <v>303</v>
      </c>
      <c r="M63" s="118" t="s">
        <v>303</v>
      </c>
      <c r="N63" s="119" t="s">
        <v>303</v>
      </c>
    </row>
    <row r="64" spans="1:14" s="124" customFormat="1">
      <c r="A64" s="164" t="s">
        <v>223</v>
      </c>
      <c r="B64" s="164"/>
      <c r="C64" s="645">
        <v>10377.000000000042</v>
      </c>
      <c r="D64" s="646">
        <v>8103.0000000000155</v>
      </c>
      <c r="E64" s="118" t="s">
        <v>303</v>
      </c>
      <c r="F64" s="119" t="s">
        <v>303</v>
      </c>
      <c r="G64" s="118" t="s">
        <v>303</v>
      </c>
      <c r="H64" s="119" t="s">
        <v>303</v>
      </c>
      <c r="I64" s="118" t="s">
        <v>303</v>
      </c>
      <c r="J64" s="119" t="s">
        <v>303</v>
      </c>
      <c r="K64" s="118" t="s">
        <v>303</v>
      </c>
      <c r="L64" s="119" t="s">
        <v>303</v>
      </c>
      <c r="M64" s="118" t="s">
        <v>303</v>
      </c>
      <c r="N64" s="119" t="s">
        <v>303</v>
      </c>
    </row>
    <row r="65" spans="1:27" s="124" customFormat="1" ht="13.5" thickBot="1">
      <c r="A65" s="214" t="s">
        <v>149</v>
      </c>
      <c r="B65" s="214"/>
      <c r="C65" s="647">
        <v>203388.00000000215</v>
      </c>
      <c r="D65" s="648">
        <v>208937.00000000134</v>
      </c>
      <c r="E65" s="156" t="s">
        <v>303</v>
      </c>
      <c r="F65" s="157" t="s">
        <v>303</v>
      </c>
      <c r="G65" s="156" t="s">
        <v>303</v>
      </c>
      <c r="H65" s="157" t="s">
        <v>303</v>
      </c>
      <c r="I65" s="156" t="s">
        <v>303</v>
      </c>
      <c r="J65" s="157" t="s">
        <v>303</v>
      </c>
      <c r="K65" s="156" t="s">
        <v>303</v>
      </c>
      <c r="L65" s="157" t="s">
        <v>303</v>
      </c>
      <c r="M65" s="156" t="s">
        <v>303</v>
      </c>
      <c r="N65" s="157" t="s">
        <v>303</v>
      </c>
    </row>
    <row r="66" spans="1:27" s="124" customFormat="1" ht="11.25" customHeight="1" thickTop="1">
      <c r="A66" s="128" t="s">
        <v>160</v>
      </c>
      <c r="B66" s="128"/>
      <c r="C66" s="409"/>
      <c r="D66" s="409"/>
      <c r="E66" s="125"/>
      <c r="F66" s="125"/>
      <c r="G66" s="125"/>
      <c r="H66" s="125"/>
      <c r="I66" s="125"/>
      <c r="J66" s="125"/>
      <c r="K66" s="125"/>
      <c r="L66" s="125"/>
      <c r="M66" s="651"/>
      <c r="N66" s="651"/>
    </row>
    <row r="67" spans="1:27" s="124" customFormat="1" ht="11.25" customHeight="1">
      <c r="A67" s="128" t="s">
        <v>461</v>
      </c>
      <c r="B67" s="128"/>
      <c r="C67" s="409"/>
      <c r="D67" s="409"/>
      <c r="E67" s="125"/>
      <c r="F67" s="125"/>
      <c r="G67" s="125"/>
      <c r="H67" s="125"/>
      <c r="I67" s="125"/>
      <c r="J67" s="125"/>
      <c r="K67" s="125"/>
      <c r="L67" s="125"/>
      <c r="M67" s="651"/>
      <c r="N67" s="651"/>
    </row>
    <row r="68" spans="1:27" s="124" customFormat="1" ht="11.25" customHeight="1">
      <c r="A68" s="667" t="s">
        <v>412</v>
      </c>
      <c r="B68" s="667"/>
      <c r="C68" s="667"/>
      <c r="D68" s="667"/>
      <c r="E68" s="667"/>
      <c r="F68" s="667"/>
      <c r="G68" s="667"/>
      <c r="H68" s="667"/>
      <c r="I68" s="667"/>
      <c r="J68" s="667"/>
      <c r="K68" s="667"/>
      <c r="L68" s="667"/>
      <c r="M68" s="651"/>
      <c r="N68" s="651"/>
    </row>
    <row r="69" spans="1:27" s="124" customFormat="1" ht="30" customHeight="1">
      <c r="A69" s="670" t="s">
        <v>449</v>
      </c>
      <c r="B69" s="670"/>
      <c r="C69" s="670"/>
      <c r="D69" s="670"/>
      <c r="E69" s="670"/>
      <c r="F69" s="670"/>
      <c r="G69" s="670"/>
      <c r="H69" s="670"/>
      <c r="I69" s="670"/>
      <c r="J69" s="670"/>
      <c r="K69" s="670"/>
      <c r="L69" s="670"/>
      <c r="M69" s="651"/>
      <c r="N69" s="651"/>
    </row>
    <row r="70" spans="1:27" s="188" customFormat="1" ht="24.75" customHeight="1">
      <c r="A70" s="667" t="s">
        <v>470</v>
      </c>
      <c r="B70" s="667"/>
      <c r="C70" s="667"/>
      <c r="D70" s="667"/>
      <c r="E70" s="667"/>
      <c r="F70" s="667"/>
      <c r="G70" s="667"/>
      <c r="H70" s="667"/>
      <c r="I70" s="667"/>
      <c r="J70" s="667"/>
      <c r="K70" s="667"/>
      <c r="L70" s="667"/>
      <c r="M70" s="667"/>
      <c r="N70" s="667"/>
      <c r="O70" s="585"/>
      <c r="P70" s="585"/>
      <c r="Q70" s="585"/>
      <c r="R70" s="585"/>
      <c r="S70" s="585"/>
      <c r="T70" s="585"/>
      <c r="U70" s="585"/>
      <c r="V70" s="585"/>
      <c r="W70" s="585"/>
      <c r="X70" s="126"/>
      <c r="Y70" s="127"/>
      <c r="Z70" s="127"/>
      <c r="AA70" s="127"/>
    </row>
    <row r="71" spans="1:27" s="124" customFormat="1" ht="14.25" customHeight="1">
      <c r="A71" s="668" t="s">
        <v>458</v>
      </c>
      <c r="B71" s="668"/>
      <c r="C71" s="668"/>
      <c r="D71" s="668"/>
      <c r="E71" s="668"/>
      <c r="F71" s="668"/>
      <c r="G71" s="668"/>
      <c r="H71" s="668"/>
      <c r="I71" s="668"/>
      <c r="J71" s="668"/>
      <c r="K71" s="668"/>
      <c r="L71" s="668"/>
      <c r="M71" s="668"/>
      <c r="N71" s="668"/>
    </row>
  </sheetData>
  <mergeCells count="8">
    <mergeCell ref="A1:N1"/>
    <mergeCell ref="C5:N6"/>
    <mergeCell ref="A68:L68"/>
    <mergeCell ref="A70:N70"/>
    <mergeCell ref="A71:N71"/>
    <mergeCell ref="A69:L69"/>
    <mergeCell ref="A4:N4"/>
    <mergeCell ref="A3:N3"/>
  </mergeCells>
  <hyperlinks>
    <hyperlink ref="A5" location="Índice!A1" display="Índice" xr:uid="{00000000-0004-0000-1300-000000000000}"/>
  </hyperlinks>
  <printOptions horizontalCentered="1"/>
  <pageMargins left="0.62992125984251968" right="0.62992125984251968" top="0.74803149606299213" bottom="0.74803149606299213" header="0.31496062992125984" footer="0.31496062992125984"/>
  <pageSetup orientation="landscape" r:id="rId1"/>
  <headerFooter alignWithMargins="0">
    <oddFooter>&amp;R&amp;P</oddFooter>
  </headerFooter>
  <rowBreaks count="1" manualBreakCount="1">
    <brk id="3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A74"/>
  <sheetViews>
    <sheetView topLeftCell="A61" zoomScaleNormal="100" workbookViewId="0">
      <selection activeCell="A70" sqref="A70:N70"/>
    </sheetView>
  </sheetViews>
  <sheetFormatPr defaultColWidth="0" defaultRowHeight="12.75" zeroHeight="1"/>
  <cols>
    <col min="1" max="1" width="19.140625" customWidth="1"/>
    <col min="2" max="2" width="13.42578125" customWidth="1"/>
    <col min="3" max="11" width="9.85546875" customWidth="1"/>
    <col min="12" max="14" width="11.42578125" customWidth="1"/>
    <col min="15" max="16384" width="11.42578125" hidden="1"/>
  </cols>
  <sheetData>
    <row r="1" spans="1:23" s="84" customFormat="1" ht="18">
      <c r="A1" s="669" t="s">
        <v>159</v>
      </c>
      <c r="B1" s="669"/>
      <c r="C1" s="669"/>
      <c r="D1" s="669"/>
      <c r="E1" s="669"/>
      <c r="F1" s="669"/>
      <c r="G1" s="669"/>
      <c r="H1" s="669"/>
      <c r="I1" s="669"/>
      <c r="J1" s="669"/>
      <c r="K1" s="669"/>
      <c r="L1" s="669"/>
      <c r="M1" s="669"/>
      <c r="N1" s="669"/>
    </row>
    <row r="2" spans="1:23" s="85" customFormat="1" ht="15">
      <c r="A2" s="100"/>
      <c r="B2" s="100"/>
      <c r="C2" s="100"/>
      <c r="D2" s="100"/>
      <c r="E2" s="100"/>
      <c r="F2" s="100"/>
      <c r="G2" s="100"/>
      <c r="H2" s="100"/>
      <c r="I2" s="100"/>
      <c r="J2" s="100"/>
      <c r="K2" s="100"/>
      <c r="L2" s="100"/>
    </row>
    <row r="3" spans="1:23" s="86" customFormat="1" ht="15">
      <c r="A3" s="663" t="s">
        <v>347</v>
      </c>
      <c r="B3" s="663"/>
      <c r="C3" s="663"/>
      <c r="D3" s="663"/>
      <c r="E3" s="663"/>
      <c r="F3" s="663"/>
      <c r="G3" s="663"/>
      <c r="H3" s="663"/>
      <c r="I3" s="663"/>
      <c r="J3" s="663"/>
      <c r="K3" s="663"/>
      <c r="L3" s="663"/>
      <c r="M3" s="663"/>
      <c r="N3" s="663"/>
    </row>
    <row r="4" spans="1:23" s="86" customFormat="1" ht="15">
      <c r="A4" s="663" t="s">
        <v>415</v>
      </c>
      <c r="B4" s="663"/>
      <c r="C4" s="663"/>
      <c r="D4" s="663"/>
      <c r="E4" s="663"/>
      <c r="F4" s="663"/>
      <c r="G4" s="663"/>
      <c r="H4" s="663"/>
      <c r="I4" s="663"/>
      <c r="J4" s="663"/>
      <c r="K4" s="663"/>
      <c r="L4" s="663"/>
      <c r="M4" s="663"/>
      <c r="N4" s="663"/>
    </row>
    <row r="5" spans="1:23" ht="12.75" customHeight="1">
      <c r="A5" s="190" t="s">
        <v>202</v>
      </c>
      <c r="B5" s="584"/>
      <c r="C5" s="671" t="s">
        <v>320</v>
      </c>
      <c r="D5" s="671"/>
      <c r="E5" s="671"/>
      <c r="F5" s="671"/>
      <c r="G5" s="671"/>
      <c r="H5" s="671"/>
      <c r="I5" s="671"/>
      <c r="J5" s="671"/>
      <c r="K5" s="671"/>
      <c r="L5" s="671"/>
      <c r="M5" s="671"/>
      <c r="N5" s="671"/>
      <c r="O5" s="124"/>
      <c r="P5" s="124"/>
      <c r="Q5" s="124"/>
      <c r="R5" s="124"/>
      <c r="S5" s="124"/>
      <c r="T5" s="124"/>
      <c r="U5" s="124"/>
      <c r="V5" s="124"/>
      <c r="W5" s="124"/>
    </row>
    <row r="6" spans="1:23" ht="13.5" customHeight="1" thickBot="1">
      <c r="A6" s="190"/>
      <c r="B6" s="584"/>
      <c r="C6" s="672"/>
      <c r="D6" s="672"/>
      <c r="E6" s="672"/>
      <c r="F6" s="672"/>
      <c r="G6" s="672"/>
      <c r="H6" s="672"/>
      <c r="I6" s="672"/>
      <c r="J6" s="672"/>
      <c r="K6" s="672"/>
      <c r="L6" s="672"/>
      <c r="M6" s="672"/>
      <c r="N6" s="672"/>
      <c r="O6" s="124"/>
      <c r="P6" s="124"/>
      <c r="Q6" s="124"/>
      <c r="R6" s="124"/>
      <c r="S6" s="124"/>
      <c r="T6" s="124"/>
      <c r="U6" s="124"/>
      <c r="V6" s="124"/>
      <c r="W6" s="124"/>
    </row>
    <row r="7" spans="1:23" ht="13.5" thickTop="1">
      <c r="A7" s="413" t="s">
        <v>22</v>
      </c>
      <c r="B7" s="414"/>
      <c r="C7" s="633" t="s">
        <v>234</v>
      </c>
      <c r="D7" s="634" t="s">
        <v>297</v>
      </c>
      <c r="E7" s="633">
        <v>2016</v>
      </c>
      <c r="F7" s="634">
        <v>2017</v>
      </c>
      <c r="G7" s="633">
        <v>2018</v>
      </c>
      <c r="H7" s="634">
        <v>2019</v>
      </c>
      <c r="I7" s="633">
        <v>2020</v>
      </c>
      <c r="J7" s="634">
        <v>2021</v>
      </c>
      <c r="K7" s="633">
        <v>2022</v>
      </c>
      <c r="L7" s="634">
        <v>2023</v>
      </c>
      <c r="M7" s="633">
        <v>2024</v>
      </c>
      <c r="N7" s="494" t="s">
        <v>392</v>
      </c>
      <c r="O7" s="124"/>
      <c r="P7" s="124"/>
      <c r="Q7" s="124"/>
      <c r="R7" s="124"/>
      <c r="S7" s="124"/>
      <c r="T7" s="124"/>
      <c r="U7" s="124"/>
      <c r="V7" s="124"/>
      <c r="W7" s="124"/>
    </row>
    <row r="8" spans="1:23">
      <c r="A8" s="208" t="s">
        <v>9</v>
      </c>
      <c r="B8" s="208"/>
      <c r="C8" s="635">
        <v>1418958.9999999311</v>
      </c>
      <c r="D8" s="636">
        <v>1041215.0000000605</v>
      </c>
      <c r="E8" s="635">
        <v>868898.71644779248</v>
      </c>
      <c r="F8" s="636">
        <v>829588.78275294963</v>
      </c>
      <c r="G8" s="635">
        <v>825515.34338488278</v>
      </c>
      <c r="H8" s="636">
        <v>806777.94906399073</v>
      </c>
      <c r="I8" s="635">
        <v>763976.14554721024</v>
      </c>
      <c r="J8" s="636">
        <v>767348.1449011059</v>
      </c>
      <c r="K8" s="635">
        <v>737140.97273026139</v>
      </c>
      <c r="L8" s="636">
        <v>783327.55662618112</v>
      </c>
      <c r="M8" s="635">
        <v>790340.64112336736</v>
      </c>
      <c r="N8" s="636">
        <v>696598.21228591213</v>
      </c>
      <c r="O8" s="124"/>
      <c r="P8" s="124"/>
      <c r="Q8" s="124"/>
      <c r="R8" s="124"/>
      <c r="S8" s="124"/>
      <c r="T8" s="124"/>
      <c r="U8" s="124"/>
      <c r="V8" s="124"/>
      <c r="W8" s="124"/>
    </row>
    <row r="9" spans="1:23">
      <c r="A9" s="130" t="s">
        <v>167</v>
      </c>
      <c r="B9" s="490"/>
      <c r="C9" s="637"/>
      <c r="D9" s="637"/>
      <c r="E9" s="637"/>
      <c r="F9" s="637"/>
      <c r="G9" s="637"/>
      <c r="H9" s="637"/>
      <c r="I9" s="637"/>
      <c r="J9" s="637"/>
      <c r="K9" s="637"/>
      <c r="L9" s="637"/>
      <c r="M9" s="637"/>
      <c r="N9" s="637"/>
      <c r="O9" s="124"/>
      <c r="P9" s="124"/>
      <c r="Q9" s="124"/>
      <c r="R9" s="124"/>
      <c r="S9" s="124"/>
      <c r="T9" s="124"/>
      <c r="U9" s="124"/>
      <c r="V9" s="124"/>
      <c r="W9" s="124"/>
    </row>
    <row r="10" spans="1:23">
      <c r="A10" s="164" t="s">
        <v>30</v>
      </c>
      <c r="B10" s="164"/>
      <c r="C10" s="638">
        <v>842951.99999997765</v>
      </c>
      <c r="D10" s="639">
        <v>693092.00000000617</v>
      </c>
      <c r="E10" s="638">
        <v>646544.9177054743</v>
      </c>
      <c r="F10" s="639">
        <v>620789.75899513043</v>
      </c>
      <c r="G10" s="638">
        <v>635532.44114852592</v>
      </c>
      <c r="H10" s="639">
        <v>614993.59836420242</v>
      </c>
      <c r="I10" s="638">
        <v>585376.01651718467</v>
      </c>
      <c r="J10" s="639">
        <v>594696.0113505139</v>
      </c>
      <c r="K10" s="638">
        <v>566418.39136963943</v>
      </c>
      <c r="L10" s="639">
        <v>611421.5971994889</v>
      </c>
      <c r="M10" s="638">
        <v>625950.60023843916</v>
      </c>
      <c r="N10" s="639">
        <v>544042.10273312905</v>
      </c>
      <c r="O10" s="124"/>
      <c r="P10" s="124"/>
      <c r="Q10" s="124"/>
      <c r="R10" s="124"/>
      <c r="S10" s="124"/>
      <c r="T10" s="124"/>
      <c r="U10" s="124"/>
      <c r="V10" s="124"/>
      <c r="W10" s="124"/>
    </row>
    <row r="11" spans="1:23">
      <c r="A11" s="164" t="s">
        <v>10</v>
      </c>
      <c r="B11" s="164"/>
      <c r="C11" s="638">
        <v>576006.99999999197</v>
      </c>
      <c r="D11" s="639">
        <v>348122.99999999994</v>
      </c>
      <c r="E11" s="638">
        <v>222353.79874231177</v>
      </c>
      <c r="F11" s="639">
        <v>208799.02375779505</v>
      </c>
      <c r="G11" s="638">
        <v>189982.90223632762</v>
      </c>
      <c r="H11" s="639">
        <v>191784.35069979102</v>
      </c>
      <c r="I11" s="638">
        <v>178600.1290300517</v>
      </c>
      <c r="J11" s="639">
        <v>172652.1335505429</v>
      </c>
      <c r="K11" s="638">
        <v>170722.58136061346</v>
      </c>
      <c r="L11" s="639">
        <v>171905.95942670904</v>
      </c>
      <c r="M11" s="638">
        <v>164390.04088492322</v>
      </c>
      <c r="N11" s="639">
        <v>152556.10955275648</v>
      </c>
      <c r="O11" s="124"/>
      <c r="P11" s="124"/>
      <c r="Q11" s="124"/>
      <c r="R11" s="124"/>
      <c r="S11" s="124"/>
      <c r="T11" s="124"/>
      <c r="U11" s="124"/>
      <c r="V11" s="124"/>
      <c r="W11" s="124"/>
    </row>
    <row r="12" spans="1:23">
      <c r="A12" s="131" t="s">
        <v>391</v>
      </c>
      <c r="B12" s="490"/>
      <c r="C12" s="641"/>
      <c r="D12" s="641"/>
      <c r="E12" s="641"/>
      <c r="F12" s="641"/>
      <c r="G12" s="641"/>
      <c r="H12" s="641"/>
      <c r="I12" s="641"/>
      <c r="J12" s="641"/>
      <c r="K12" s="641"/>
      <c r="L12" s="641"/>
      <c r="M12" s="641"/>
      <c r="N12" s="641"/>
      <c r="O12" s="124"/>
      <c r="P12" s="124"/>
      <c r="Q12" s="124"/>
      <c r="R12" s="124"/>
      <c r="S12" s="124"/>
      <c r="T12" s="124"/>
      <c r="U12" s="124"/>
      <c r="V12" s="124"/>
      <c r="W12" s="124"/>
    </row>
    <row r="13" spans="1:23">
      <c r="A13" s="164" t="s">
        <v>3</v>
      </c>
      <c r="B13" s="164"/>
      <c r="C13" s="405" t="s">
        <v>303</v>
      </c>
      <c r="D13" s="404" t="s">
        <v>303</v>
      </c>
      <c r="E13" s="638">
        <v>102055.35076238844</v>
      </c>
      <c r="F13" s="639">
        <v>106667.59865940372</v>
      </c>
      <c r="G13" s="638">
        <v>101606.44888666834</v>
      </c>
      <c r="H13" s="639">
        <v>116117.97434741669</v>
      </c>
      <c r="I13" s="638">
        <v>101781.50517985312</v>
      </c>
      <c r="J13" s="639">
        <v>102696.63306363911</v>
      </c>
      <c r="K13" s="638">
        <v>107075.27766715975</v>
      </c>
      <c r="L13" s="639">
        <v>118096.85712610297</v>
      </c>
      <c r="M13" s="638">
        <v>115257.03456924784</v>
      </c>
      <c r="N13" s="639">
        <v>100428.82023486897</v>
      </c>
      <c r="O13" s="124"/>
      <c r="P13" s="124"/>
      <c r="Q13" s="124"/>
      <c r="R13" s="124"/>
      <c r="S13" s="124"/>
      <c r="T13" s="124"/>
      <c r="U13" s="124"/>
      <c r="V13" s="124"/>
      <c r="W13" s="124"/>
    </row>
    <row r="14" spans="1:23">
      <c r="A14" s="164" t="s">
        <v>4</v>
      </c>
      <c r="B14" s="164"/>
      <c r="C14" s="405" t="s">
        <v>303</v>
      </c>
      <c r="D14" s="404" t="s">
        <v>303</v>
      </c>
      <c r="E14" s="638">
        <v>31163.834353178117</v>
      </c>
      <c r="F14" s="639">
        <v>25508.942677867755</v>
      </c>
      <c r="G14" s="638">
        <v>22358.670309054094</v>
      </c>
      <c r="H14" s="639">
        <v>24358.178456195448</v>
      </c>
      <c r="I14" s="638">
        <v>25489.975463212973</v>
      </c>
      <c r="J14" s="639">
        <v>27009.637236994513</v>
      </c>
      <c r="K14" s="638">
        <v>43673.032904684616</v>
      </c>
      <c r="L14" s="639">
        <v>53321.969319993499</v>
      </c>
      <c r="M14" s="638">
        <v>43800.717999709275</v>
      </c>
      <c r="N14" s="639">
        <v>43143.470063713947</v>
      </c>
      <c r="O14" s="124"/>
      <c r="P14" s="124"/>
      <c r="Q14" s="124"/>
      <c r="R14" s="124"/>
      <c r="S14" s="124"/>
      <c r="T14" s="124"/>
      <c r="U14" s="124"/>
      <c r="V14" s="124"/>
      <c r="W14" s="124"/>
    </row>
    <row r="15" spans="1:23">
      <c r="A15" s="164" t="s">
        <v>5</v>
      </c>
      <c r="B15" s="164"/>
      <c r="C15" s="405" t="s">
        <v>303</v>
      </c>
      <c r="D15" s="404" t="s">
        <v>303</v>
      </c>
      <c r="E15" s="638">
        <v>42095.239274423722</v>
      </c>
      <c r="F15" s="639">
        <v>31996.922801941517</v>
      </c>
      <c r="G15" s="638">
        <v>26233.983625102072</v>
      </c>
      <c r="H15" s="639">
        <v>27812.749173345728</v>
      </c>
      <c r="I15" s="638">
        <v>28252.34287534565</v>
      </c>
      <c r="J15" s="639">
        <v>28299.341595346934</v>
      </c>
      <c r="K15" s="638">
        <v>26919.436897308038</v>
      </c>
      <c r="L15" s="639">
        <v>18428.184399519403</v>
      </c>
      <c r="M15" s="638">
        <v>20916.931517706307</v>
      </c>
      <c r="N15" s="639">
        <v>19362.064085604077</v>
      </c>
      <c r="O15" s="124"/>
      <c r="P15" s="124"/>
      <c r="Q15" s="124"/>
      <c r="R15" s="124"/>
      <c r="S15" s="124"/>
      <c r="T15" s="124"/>
      <c r="U15" s="124"/>
      <c r="V15" s="124"/>
      <c r="W15" s="124"/>
    </row>
    <row r="16" spans="1:23">
      <c r="A16" s="164" t="s">
        <v>6</v>
      </c>
      <c r="B16" s="164"/>
      <c r="C16" s="405" t="s">
        <v>303</v>
      </c>
      <c r="D16" s="404" t="s">
        <v>303</v>
      </c>
      <c r="E16" s="638">
        <v>44239.277290279781</v>
      </c>
      <c r="F16" s="639">
        <v>49057.536538198619</v>
      </c>
      <c r="G16" s="638">
        <v>42694.619524929811</v>
      </c>
      <c r="H16" s="639">
        <v>43295.219436216648</v>
      </c>
      <c r="I16" s="638">
        <v>40480.319596404384</v>
      </c>
      <c r="J16" s="639">
        <v>28262.205274602758</v>
      </c>
      <c r="K16" s="638">
        <v>20158.964954515912</v>
      </c>
      <c r="L16" s="639">
        <v>22219.031989715015</v>
      </c>
      <c r="M16" s="638">
        <v>27375.837305839919</v>
      </c>
      <c r="N16" s="639">
        <v>23569.174509532448</v>
      </c>
      <c r="O16" s="124"/>
      <c r="P16" s="124"/>
      <c r="Q16" s="124"/>
      <c r="R16" s="124"/>
      <c r="S16" s="124"/>
      <c r="T16" s="124"/>
      <c r="U16" s="124"/>
      <c r="V16" s="124"/>
      <c r="W16" s="124"/>
    </row>
    <row r="17" spans="1:23">
      <c r="A17" s="164" t="s">
        <v>2</v>
      </c>
      <c r="B17" s="164"/>
      <c r="C17" s="405" t="s">
        <v>303</v>
      </c>
      <c r="D17" s="404" t="s">
        <v>303</v>
      </c>
      <c r="E17" s="638">
        <v>87143.125533064638</v>
      </c>
      <c r="F17" s="639">
        <v>92245.751055216737</v>
      </c>
      <c r="G17" s="638">
        <v>87794.241904459734</v>
      </c>
      <c r="H17" s="639">
        <v>74645.239250407176</v>
      </c>
      <c r="I17" s="638">
        <v>76953.305465786165</v>
      </c>
      <c r="J17" s="639">
        <v>75802.705905201656</v>
      </c>
      <c r="K17" s="638">
        <v>63006.494510062395</v>
      </c>
      <c r="L17" s="639">
        <v>64260.516067702592</v>
      </c>
      <c r="M17" s="638">
        <v>56260.50281094564</v>
      </c>
      <c r="N17" s="639">
        <v>46149.75817084092</v>
      </c>
      <c r="O17" s="124"/>
      <c r="P17" s="124"/>
      <c r="Q17" s="124"/>
      <c r="R17" s="124"/>
      <c r="S17" s="124"/>
      <c r="T17" s="124"/>
      <c r="U17" s="124"/>
      <c r="V17" s="124"/>
      <c r="W17" s="124"/>
    </row>
    <row r="18" spans="1:23">
      <c r="A18" s="164" t="s">
        <v>8</v>
      </c>
      <c r="B18" s="164"/>
      <c r="C18" s="405" t="s">
        <v>303</v>
      </c>
      <c r="D18" s="404" t="s">
        <v>303</v>
      </c>
      <c r="E18" s="638">
        <v>59115.571344382406</v>
      </c>
      <c r="F18" s="639">
        <v>56802.30579159069</v>
      </c>
      <c r="G18" s="638">
        <v>54820.527824175326</v>
      </c>
      <c r="H18" s="639">
        <v>49025.133351748897</v>
      </c>
      <c r="I18" s="638">
        <v>52029.006312519705</v>
      </c>
      <c r="J18" s="639">
        <v>52988.293125121716</v>
      </c>
      <c r="K18" s="638">
        <v>47314.692346340431</v>
      </c>
      <c r="L18" s="639">
        <v>57412.648418990917</v>
      </c>
      <c r="M18" s="638">
        <v>55221.224814003879</v>
      </c>
      <c r="N18" s="639">
        <v>51806.074980628466</v>
      </c>
      <c r="O18" s="124"/>
      <c r="P18" s="124"/>
      <c r="Q18" s="124"/>
      <c r="R18" s="124"/>
      <c r="S18" s="124"/>
      <c r="T18" s="124"/>
      <c r="U18" s="124"/>
      <c r="V18" s="124"/>
      <c r="W18" s="124"/>
    </row>
    <row r="19" spans="1:23">
      <c r="A19" s="164" t="s">
        <v>46</v>
      </c>
      <c r="B19" s="164"/>
      <c r="C19" s="405" t="s">
        <v>303</v>
      </c>
      <c r="D19" s="404" t="s">
        <v>303</v>
      </c>
      <c r="E19" s="638">
        <v>79509.206963644348</v>
      </c>
      <c r="F19" s="639">
        <v>61306.09198642752</v>
      </c>
      <c r="G19" s="638">
        <v>64114.3724142879</v>
      </c>
      <c r="H19" s="639">
        <v>60923.24038296767</v>
      </c>
      <c r="I19" s="638">
        <v>60156.742912733644</v>
      </c>
      <c r="J19" s="639">
        <v>52071.375727668274</v>
      </c>
      <c r="K19" s="638">
        <v>49848.097491519038</v>
      </c>
      <c r="L19" s="639">
        <v>43469.520535583833</v>
      </c>
      <c r="M19" s="638">
        <v>43209.16147704186</v>
      </c>
      <c r="N19" s="639">
        <v>33340.01348508236</v>
      </c>
      <c r="O19" s="124"/>
      <c r="P19" s="124"/>
      <c r="Q19" s="124"/>
      <c r="R19" s="124"/>
      <c r="S19" s="124"/>
      <c r="T19" s="124"/>
      <c r="U19" s="124"/>
      <c r="V19" s="124"/>
      <c r="W19" s="124"/>
    </row>
    <row r="20" spans="1:23">
      <c r="A20" s="164" t="s">
        <v>47</v>
      </c>
      <c r="B20" s="164"/>
      <c r="C20" s="405" t="s">
        <v>303</v>
      </c>
      <c r="D20" s="404" t="s">
        <v>303</v>
      </c>
      <c r="E20" s="638">
        <v>95960.227430956234</v>
      </c>
      <c r="F20" s="639">
        <v>94071.232473899363</v>
      </c>
      <c r="G20" s="638">
        <v>99892.257219654843</v>
      </c>
      <c r="H20" s="639">
        <v>96205.278445447679</v>
      </c>
      <c r="I20" s="638">
        <v>90704.344109878861</v>
      </c>
      <c r="J20" s="639">
        <v>103406.43312031671</v>
      </c>
      <c r="K20" s="638">
        <v>99079.022126571654</v>
      </c>
      <c r="L20" s="639">
        <v>91601.327595276656</v>
      </c>
      <c r="M20" s="638">
        <v>79839.378274693096</v>
      </c>
      <c r="N20" s="639">
        <v>76082.970193912959</v>
      </c>
      <c r="O20" s="124"/>
      <c r="P20" s="124"/>
      <c r="Q20" s="124"/>
      <c r="R20" s="124"/>
      <c r="S20" s="124"/>
      <c r="T20" s="124"/>
      <c r="U20" s="124"/>
      <c r="V20" s="124"/>
      <c r="W20" s="124"/>
    </row>
    <row r="21" spans="1:23">
      <c r="A21" s="164" t="s">
        <v>7</v>
      </c>
      <c r="B21" s="164"/>
      <c r="C21" s="405" t="s">
        <v>303</v>
      </c>
      <c r="D21" s="404" t="s">
        <v>303</v>
      </c>
      <c r="E21" s="638">
        <v>67177.290549005455</v>
      </c>
      <c r="F21" s="639">
        <v>61978.139203689054</v>
      </c>
      <c r="G21" s="638">
        <v>65568.691922484752</v>
      </c>
      <c r="H21" s="639">
        <v>63956.449733214075</v>
      </c>
      <c r="I21" s="638">
        <v>53206.305109661975</v>
      </c>
      <c r="J21" s="639">
        <v>50251.080556412388</v>
      </c>
      <c r="K21" s="638">
        <v>55698.383141225291</v>
      </c>
      <c r="L21" s="639">
        <v>54128.300679683212</v>
      </c>
      <c r="M21" s="638">
        <v>66382.027172478076</v>
      </c>
      <c r="N21" s="639">
        <v>59045.692389451098</v>
      </c>
      <c r="O21" s="124"/>
      <c r="P21" s="124"/>
      <c r="Q21" s="124"/>
      <c r="R21" s="124"/>
      <c r="S21" s="124"/>
      <c r="T21" s="124"/>
      <c r="U21" s="124"/>
      <c r="V21" s="124"/>
      <c r="W21" s="124"/>
    </row>
    <row r="22" spans="1:23">
      <c r="A22" s="164" t="s">
        <v>1</v>
      </c>
      <c r="B22" s="164"/>
      <c r="C22" s="405" t="s">
        <v>303</v>
      </c>
      <c r="D22" s="404" t="s">
        <v>303</v>
      </c>
      <c r="E22" s="638">
        <v>260439.59294642071</v>
      </c>
      <c r="F22" s="639">
        <v>249954.26156469603</v>
      </c>
      <c r="G22" s="638">
        <v>260431.52975408448</v>
      </c>
      <c r="H22" s="639">
        <v>250438.4864870765</v>
      </c>
      <c r="I22" s="638">
        <v>234922.29852184048</v>
      </c>
      <c r="J22" s="639">
        <v>246560.43929575951</v>
      </c>
      <c r="K22" s="638">
        <v>224367.5706909186</v>
      </c>
      <c r="L22" s="639">
        <v>260389.20049364865</v>
      </c>
      <c r="M22" s="638">
        <v>282077.82518171991</v>
      </c>
      <c r="N22" s="639">
        <v>243670.17417225434</v>
      </c>
      <c r="O22" s="124"/>
      <c r="P22" s="124"/>
      <c r="Q22" s="124"/>
      <c r="R22" s="124"/>
      <c r="S22" s="124"/>
      <c r="T22" s="124"/>
      <c r="U22" s="124"/>
      <c r="V22" s="124"/>
      <c r="W22" s="124"/>
    </row>
    <row r="23" spans="1:23">
      <c r="A23" s="131" t="s">
        <v>402</v>
      </c>
      <c r="B23" s="490"/>
      <c r="C23" s="641"/>
      <c r="D23" s="642"/>
      <c r="E23" s="641"/>
      <c r="F23" s="641"/>
      <c r="G23" s="641"/>
      <c r="H23" s="641"/>
      <c r="I23" s="641"/>
      <c r="J23" s="641"/>
      <c r="K23" s="641"/>
      <c r="L23" s="641"/>
      <c r="M23" s="641"/>
      <c r="N23" s="641"/>
      <c r="O23" s="124"/>
      <c r="P23" s="124"/>
      <c r="Q23" s="124"/>
      <c r="R23" s="124"/>
      <c r="S23" s="124"/>
      <c r="T23" s="124"/>
      <c r="U23" s="124"/>
      <c r="V23" s="124"/>
      <c r="W23" s="124"/>
    </row>
    <row r="24" spans="1:23">
      <c r="A24" s="164" t="s">
        <v>282</v>
      </c>
      <c r="B24" s="164"/>
      <c r="C24" s="405" t="s">
        <v>303</v>
      </c>
      <c r="D24" s="404" t="s">
        <v>303</v>
      </c>
      <c r="E24" s="638">
        <v>71292.345524787175</v>
      </c>
      <c r="F24" s="639">
        <v>54198.059115990836</v>
      </c>
      <c r="G24" s="638">
        <v>41324.561775479284</v>
      </c>
      <c r="H24" s="639">
        <v>31906.926204154508</v>
      </c>
      <c r="I24" s="638">
        <v>43278.370757396682</v>
      </c>
      <c r="J24" s="639">
        <v>39183.202208812618</v>
      </c>
      <c r="K24" s="638">
        <v>35387.6241182132</v>
      </c>
      <c r="L24" s="639">
        <v>38536.068296285259</v>
      </c>
      <c r="M24" s="638">
        <v>32619.153299650075</v>
      </c>
      <c r="N24" s="639">
        <v>27050.206276952358</v>
      </c>
      <c r="O24" s="124"/>
      <c r="P24" s="124"/>
      <c r="Q24" s="124"/>
      <c r="R24" s="124"/>
      <c r="S24" s="124"/>
      <c r="T24" s="124"/>
      <c r="U24" s="124"/>
      <c r="V24" s="124"/>
      <c r="W24" s="124"/>
    </row>
    <row r="25" spans="1:23">
      <c r="A25" s="164" t="s">
        <v>283</v>
      </c>
      <c r="B25" s="164"/>
      <c r="C25" s="405" t="s">
        <v>303</v>
      </c>
      <c r="D25" s="404" t="s">
        <v>303</v>
      </c>
      <c r="E25" s="638">
        <v>279855.36426118639</v>
      </c>
      <c r="F25" s="639">
        <v>245749.11237179724</v>
      </c>
      <c r="G25" s="638">
        <v>235685.09350179706</v>
      </c>
      <c r="H25" s="639">
        <v>214821.78660972498</v>
      </c>
      <c r="I25" s="638">
        <v>200823.14605943038</v>
      </c>
      <c r="J25" s="639">
        <v>214513.63173204756</v>
      </c>
      <c r="K25" s="638">
        <v>187964.25727277037</v>
      </c>
      <c r="L25" s="639">
        <v>173100.82942740631</v>
      </c>
      <c r="M25" s="638">
        <v>157108.04989877087</v>
      </c>
      <c r="N25" s="639">
        <v>124975.06560228021</v>
      </c>
      <c r="O25" s="124"/>
      <c r="P25" s="124"/>
      <c r="Q25" s="124"/>
      <c r="R25" s="124"/>
      <c r="S25" s="124"/>
      <c r="T25" s="124"/>
      <c r="U25" s="124"/>
      <c r="V25" s="124"/>
      <c r="W25" s="124"/>
    </row>
    <row r="26" spans="1:23">
      <c r="A26" s="164" t="s">
        <v>284</v>
      </c>
      <c r="B26" s="164"/>
      <c r="C26" s="405" t="s">
        <v>303</v>
      </c>
      <c r="D26" s="404" t="s">
        <v>303</v>
      </c>
      <c r="E26" s="638">
        <v>517751.00666177092</v>
      </c>
      <c r="F26" s="639">
        <v>529641.61126512045</v>
      </c>
      <c r="G26" s="638">
        <v>548505.68810761452</v>
      </c>
      <c r="H26" s="639">
        <v>560049.23625012545</v>
      </c>
      <c r="I26" s="638">
        <v>519874.6287303961</v>
      </c>
      <c r="J26" s="639">
        <v>513651.3109602051</v>
      </c>
      <c r="K26" s="638">
        <v>513789.09133928869</v>
      </c>
      <c r="L26" s="639">
        <v>571690.65890251391</v>
      </c>
      <c r="M26" s="638">
        <v>600613.43792494643</v>
      </c>
      <c r="N26" s="639">
        <v>544572.94040666113</v>
      </c>
      <c r="O26" s="124"/>
      <c r="P26" s="124"/>
      <c r="Q26" s="124"/>
      <c r="R26" s="124"/>
      <c r="S26" s="124"/>
      <c r="T26" s="124"/>
      <c r="U26" s="124"/>
      <c r="V26" s="124"/>
      <c r="W26" s="124"/>
    </row>
    <row r="27" spans="1:23" ht="12.75" customHeight="1">
      <c r="A27" s="131" t="s">
        <v>301</v>
      </c>
      <c r="B27" s="490"/>
      <c r="C27" s="642"/>
      <c r="D27" s="642"/>
      <c r="E27" s="641"/>
      <c r="F27" s="641"/>
      <c r="G27" s="641"/>
      <c r="H27" s="641"/>
      <c r="I27" s="641"/>
      <c r="J27" s="641"/>
      <c r="K27" s="641"/>
      <c r="L27" s="641"/>
      <c r="M27" s="641"/>
      <c r="N27" s="641"/>
      <c r="O27" s="124"/>
      <c r="P27" s="124"/>
      <c r="Q27" s="124"/>
      <c r="R27" s="124"/>
      <c r="S27" s="124"/>
      <c r="T27" s="124"/>
      <c r="U27" s="124"/>
      <c r="V27" s="124"/>
      <c r="W27" s="124"/>
    </row>
    <row r="28" spans="1:23">
      <c r="A28" s="164" t="s">
        <v>285</v>
      </c>
      <c r="B28" s="164"/>
      <c r="C28" s="405" t="s">
        <v>303</v>
      </c>
      <c r="D28" s="404" t="s">
        <v>303</v>
      </c>
      <c r="E28" s="638">
        <v>276274.88486902224</v>
      </c>
      <c r="F28" s="639">
        <v>259504.58328265246</v>
      </c>
      <c r="G28" s="638">
        <v>261966.03441614375</v>
      </c>
      <c r="H28" s="639">
        <v>254091.10151293935</v>
      </c>
      <c r="I28" s="638">
        <v>221385.93336628468</v>
      </c>
      <c r="J28" s="639">
        <v>220537.71028965589</v>
      </c>
      <c r="K28" s="638">
        <v>222174.67710638925</v>
      </c>
      <c r="L28" s="639">
        <v>243927.00407896956</v>
      </c>
      <c r="M28" s="638">
        <v>255044.20992741553</v>
      </c>
      <c r="N28" s="639">
        <v>173672.92552979084</v>
      </c>
      <c r="O28" s="124"/>
      <c r="P28" s="124"/>
      <c r="Q28" s="124"/>
      <c r="R28" s="124"/>
      <c r="S28" s="124"/>
      <c r="T28" s="124"/>
      <c r="U28" s="124"/>
      <c r="V28" s="124"/>
      <c r="W28" s="124"/>
    </row>
    <row r="29" spans="1:23">
      <c r="A29" s="164" t="s">
        <v>286</v>
      </c>
      <c r="B29" s="164"/>
      <c r="C29" s="405" t="s">
        <v>303</v>
      </c>
      <c r="D29" s="404" t="s">
        <v>303</v>
      </c>
      <c r="E29" s="638">
        <v>207241.09115577774</v>
      </c>
      <c r="F29" s="639">
        <v>186764.46109290572</v>
      </c>
      <c r="G29" s="638">
        <v>183602.48768032517</v>
      </c>
      <c r="H29" s="639">
        <v>177932.79197931825</v>
      </c>
      <c r="I29" s="638">
        <v>181899.95801880021</v>
      </c>
      <c r="J29" s="639">
        <v>180498.38013211405</v>
      </c>
      <c r="K29" s="638">
        <v>162189.37877525514</v>
      </c>
      <c r="L29" s="639">
        <v>170341.34785601136</v>
      </c>
      <c r="M29" s="638">
        <v>167551.00605044866</v>
      </c>
      <c r="N29" s="639">
        <v>143651.23161683898</v>
      </c>
      <c r="O29" s="124"/>
      <c r="P29" s="124"/>
      <c r="Q29" s="124"/>
      <c r="R29" s="124"/>
      <c r="S29" s="124"/>
      <c r="T29" s="124"/>
      <c r="U29" s="124"/>
      <c r="V29" s="124"/>
      <c r="W29" s="124"/>
    </row>
    <row r="30" spans="1:23">
      <c r="A30" s="164" t="s">
        <v>287</v>
      </c>
      <c r="B30" s="164"/>
      <c r="C30" s="405" t="s">
        <v>303</v>
      </c>
      <c r="D30" s="404" t="s">
        <v>303</v>
      </c>
      <c r="E30" s="638">
        <v>164925.18723953722</v>
      </c>
      <c r="F30" s="639">
        <v>164588.43774224486</v>
      </c>
      <c r="G30" s="638">
        <v>155525.34151599638</v>
      </c>
      <c r="H30" s="639">
        <v>160535.55877958945</v>
      </c>
      <c r="I30" s="638">
        <v>153097.75417134981</v>
      </c>
      <c r="J30" s="639">
        <v>146586.97542078406</v>
      </c>
      <c r="K30" s="638">
        <v>141185.23784029199</v>
      </c>
      <c r="L30" s="639">
        <v>147998.285958236</v>
      </c>
      <c r="M30" s="638">
        <v>141524.32800556053</v>
      </c>
      <c r="N30" s="639">
        <v>125184.34842881821</v>
      </c>
      <c r="O30" s="124"/>
      <c r="P30" s="124"/>
      <c r="Q30" s="124"/>
      <c r="R30" s="124"/>
      <c r="S30" s="124"/>
      <c r="T30" s="124"/>
      <c r="U30" s="124"/>
      <c r="V30" s="124"/>
      <c r="W30" s="124"/>
    </row>
    <row r="31" spans="1:23">
      <c r="A31" s="164" t="s">
        <v>288</v>
      </c>
      <c r="B31" s="164"/>
      <c r="C31" s="405" t="s">
        <v>303</v>
      </c>
      <c r="D31" s="404" t="s">
        <v>303</v>
      </c>
      <c r="E31" s="638">
        <v>128195.38089324623</v>
      </c>
      <c r="F31" s="639">
        <v>136204.89823662463</v>
      </c>
      <c r="G31" s="638">
        <v>136885.57576506832</v>
      </c>
      <c r="H31" s="639">
        <v>131344.22574313098</v>
      </c>
      <c r="I31" s="638">
        <v>132756.25199959081</v>
      </c>
      <c r="J31" s="639">
        <v>137731.67594968347</v>
      </c>
      <c r="K31" s="638">
        <v>124833.8980124724</v>
      </c>
      <c r="L31" s="639">
        <v>126876.85533792786</v>
      </c>
      <c r="M31" s="638">
        <v>131231.9763581733</v>
      </c>
      <c r="N31" s="639">
        <v>133276.01147236131</v>
      </c>
      <c r="O31" s="124"/>
      <c r="P31" s="124"/>
      <c r="Q31" s="124"/>
      <c r="R31" s="124"/>
      <c r="S31" s="124"/>
      <c r="T31" s="124"/>
      <c r="U31" s="124"/>
      <c r="V31" s="124"/>
      <c r="W31" s="124"/>
    </row>
    <row r="32" spans="1:23">
      <c r="A32" s="164" t="s">
        <v>289</v>
      </c>
      <c r="B32" s="164"/>
      <c r="C32" s="405" t="s">
        <v>303</v>
      </c>
      <c r="D32" s="404" t="s">
        <v>303</v>
      </c>
      <c r="E32" s="638">
        <v>92262.17229016796</v>
      </c>
      <c r="F32" s="639">
        <v>82526.402398495149</v>
      </c>
      <c r="G32" s="638">
        <v>87535.904007365782</v>
      </c>
      <c r="H32" s="639">
        <v>82874.271049055911</v>
      </c>
      <c r="I32" s="638">
        <v>74836.247991212847</v>
      </c>
      <c r="J32" s="639">
        <v>81993.403108814004</v>
      </c>
      <c r="K32" s="638">
        <v>86757.780995882189</v>
      </c>
      <c r="L32" s="639">
        <v>94184.063395071615</v>
      </c>
      <c r="M32" s="638">
        <v>94989.120781787933</v>
      </c>
      <c r="N32" s="639">
        <v>120813.69523807723</v>
      </c>
      <c r="O32" s="124"/>
      <c r="P32" s="124"/>
      <c r="Q32" s="124"/>
      <c r="R32" s="124"/>
      <c r="S32" s="124"/>
      <c r="T32" s="124"/>
      <c r="U32" s="124"/>
      <c r="V32" s="124"/>
      <c r="W32" s="124"/>
    </row>
    <row r="33" spans="1:23">
      <c r="A33" s="130" t="s">
        <v>152</v>
      </c>
      <c r="B33" s="490"/>
      <c r="C33" s="641"/>
      <c r="D33" s="641"/>
      <c r="E33" s="641"/>
      <c r="F33" s="641"/>
      <c r="G33" s="641"/>
      <c r="H33" s="641"/>
      <c r="I33" s="641"/>
      <c r="J33" s="641"/>
      <c r="K33" s="641"/>
      <c r="L33" s="641"/>
      <c r="M33" s="641"/>
      <c r="N33" s="641"/>
      <c r="O33" s="124"/>
      <c r="P33" s="124"/>
      <c r="Q33" s="124"/>
      <c r="R33" s="124"/>
      <c r="S33" s="124"/>
      <c r="T33" s="124"/>
      <c r="U33" s="124"/>
      <c r="V33" s="124"/>
      <c r="W33" s="124"/>
    </row>
    <row r="34" spans="1:23">
      <c r="A34" s="164" t="s">
        <v>38</v>
      </c>
      <c r="B34" s="164"/>
      <c r="C34" s="405">
        <v>118763.99999999978</v>
      </c>
      <c r="D34" s="404">
        <v>74277.999999998632</v>
      </c>
      <c r="E34" s="405" t="s">
        <v>161</v>
      </c>
      <c r="F34" s="404" t="s">
        <v>161</v>
      </c>
      <c r="G34" s="405" t="s">
        <v>161</v>
      </c>
      <c r="H34" s="404" t="s">
        <v>161</v>
      </c>
      <c r="I34" s="405" t="s">
        <v>161</v>
      </c>
      <c r="J34" s="404" t="s">
        <v>161</v>
      </c>
      <c r="K34" s="405" t="s">
        <v>161</v>
      </c>
      <c r="L34" s="404" t="s">
        <v>161</v>
      </c>
      <c r="M34" s="405" t="s">
        <v>161</v>
      </c>
      <c r="N34" s="404" t="s">
        <v>161</v>
      </c>
      <c r="O34" s="124"/>
      <c r="P34" s="124"/>
      <c r="Q34" s="124"/>
      <c r="R34" s="124"/>
      <c r="S34" s="124"/>
      <c r="T34" s="124"/>
      <c r="U34" s="124"/>
      <c r="V34" s="124"/>
      <c r="W34" s="124"/>
    </row>
    <row r="35" spans="1:23">
      <c r="A35" s="164" t="s">
        <v>128</v>
      </c>
      <c r="B35" s="164"/>
      <c r="C35" s="405">
        <v>36858.999999999782</v>
      </c>
      <c r="D35" s="404">
        <v>31289.999999999916</v>
      </c>
      <c r="E35" s="405" t="s">
        <v>161</v>
      </c>
      <c r="F35" s="404" t="s">
        <v>161</v>
      </c>
      <c r="G35" s="405" t="s">
        <v>161</v>
      </c>
      <c r="H35" s="404" t="s">
        <v>161</v>
      </c>
      <c r="I35" s="405" t="s">
        <v>161</v>
      </c>
      <c r="J35" s="404" t="s">
        <v>161</v>
      </c>
      <c r="K35" s="405" t="s">
        <v>161</v>
      </c>
      <c r="L35" s="404" t="s">
        <v>161</v>
      </c>
      <c r="M35" s="405" t="s">
        <v>161</v>
      </c>
      <c r="N35" s="404" t="s">
        <v>161</v>
      </c>
      <c r="O35" s="124"/>
      <c r="P35" s="124"/>
      <c r="Q35" s="124"/>
      <c r="R35" s="124"/>
      <c r="S35" s="124"/>
      <c r="T35" s="124"/>
      <c r="U35" s="124"/>
      <c r="V35" s="124"/>
      <c r="W35" s="124"/>
    </row>
    <row r="36" spans="1:23">
      <c r="A36" s="164" t="s">
        <v>129</v>
      </c>
      <c r="B36" s="164"/>
      <c r="C36" s="405">
        <v>18149.00000000008</v>
      </c>
      <c r="D36" s="404">
        <v>16199.000000000036</v>
      </c>
      <c r="E36" s="405" t="s">
        <v>161</v>
      </c>
      <c r="F36" s="404" t="s">
        <v>161</v>
      </c>
      <c r="G36" s="405" t="s">
        <v>161</v>
      </c>
      <c r="H36" s="404" t="s">
        <v>161</v>
      </c>
      <c r="I36" s="405" t="s">
        <v>161</v>
      </c>
      <c r="J36" s="404" t="s">
        <v>161</v>
      </c>
      <c r="K36" s="405" t="s">
        <v>161</v>
      </c>
      <c r="L36" s="404" t="s">
        <v>161</v>
      </c>
      <c r="M36" s="405" t="s">
        <v>161</v>
      </c>
      <c r="N36" s="404" t="s">
        <v>161</v>
      </c>
      <c r="O36" s="124"/>
      <c r="P36" s="124"/>
      <c r="Q36" s="124"/>
      <c r="R36" s="124"/>
      <c r="S36" s="124"/>
      <c r="T36" s="124"/>
      <c r="U36" s="124"/>
      <c r="V36" s="124"/>
      <c r="W36" s="124"/>
    </row>
    <row r="37" spans="1:23">
      <c r="A37" s="164" t="s">
        <v>130</v>
      </c>
      <c r="B37" s="164"/>
      <c r="C37" s="405">
        <v>32975.000000000065</v>
      </c>
      <c r="D37" s="404">
        <v>25647.99999999976</v>
      </c>
      <c r="E37" s="405" t="s">
        <v>161</v>
      </c>
      <c r="F37" s="404" t="s">
        <v>161</v>
      </c>
      <c r="G37" s="405" t="s">
        <v>161</v>
      </c>
      <c r="H37" s="404" t="s">
        <v>161</v>
      </c>
      <c r="I37" s="405" t="s">
        <v>161</v>
      </c>
      <c r="J37" s="404" t="s">
        <v>161</v>
      </c>
      <c r="K37" s="405" t="s">
        <v>161</v>
      </c>
      <c r="L37" s="404" t="s">
        <v>161</v>
      </c>
      <c r="M37" s="405" t="s">
        <v>161</v>
      </c>
      <c r="N37" s="404" t="s">
        <v>161</v>
      </c>
      <c r="O37" s="124"/>
      <c r="P37" s="124"/>
      <c r="Q37" s="124"/>
      <c r="R37" s="124"/>
      <c r="S37" s="124"/>
      <c r="T37" s="124"/>
      <c r="U37" s="124"/>
      <c r="V37" s="124"/>
      <c r="W37" s="124"/>
    </row>
    <row r="38" spans="1:23">
      <c r="A38" s="164" t="s">
        <v>229</v>
      </c>
      <c r="B38" s="164"/>
      <c r="C38" s="405">
        <v>10731.000000000033</v>
      </c>
      <c r="D38" s="404">
        <v>8880.9999999999927</v>
      </c>
      <c r="E38" s="405" t="s">
        <v>161</v>
      </c>
      <c r="F38" s="404" t="s">
        <v>161</v>
      </c>
      <c r="G38" s="405" t="s">
        <v>161</v>
      </c>
      <c r="H38" s="404" t="s">
        <v>161</v>
      </c>
      <c r="I38" s="405" t="s">
        <v>161</v>
      </c>
      <c r="J38" s="404" t="s">
        <v>161</v>
      </c>
      <c r="K38" s="405" t="s">
        <v>161</v>
      </c>
      <c r="L38" s="404" t="s">
        <v>161</v>
      </c>
      <c r="M38" s="405" t="s">
        <v>161</v>
      </c>
      <c r="N38" s="404" t="s">
        <v>161</v>
      </c>
      <c r="O38" s="124"/>
      <c r="P38" s="124"/>
      <c r="Q38" s="124"/>
      <c r="R38" s="124"/>
      <c r="S38" s="124"/>
      <c r="T38" s="124"/>
      <c r="U38" s="124"/>
      <c r="V38" s="124"/>
      <c r="W38" s="124"/>
    </row>
    <row r="39" spans="1:23">
      <c r="A39" s="164" t="s">
        <v>131</v>
      </c>
      <c r="B39" s="164"/>
      <c r="C39" s="405">
        <v>50346.999999999774</v>
      </c>
      <c r="D39" s="404">
        <v>39424.999999999935</v>
      </c>
      <c r="E39" s="405" t="s">
        <v>161</v>
      </c>
      <c r="F39" s="404" t="s">
        <v>161</v>
      </c>
      <c r="G39" s="405" t="s">
        <v>161</v>
      </c>
      <c r="H39" s="404" t="s">
        <v>161</v>
      </c>
      <c r="I39" s="405" t="s">
        <v>161</v>
      </c>
      <c r="J39" s="404" t="s">
        <v>161</v>
      </c>
      <c r="K39" s="405" t="s">
        <v>161</v>
      </c>
      <c r="L39" s="404" t="s">
        <v>161</v>
      </c>
      <c r="M39" s="405" t="s">
        <v>161</v>
      </c>
      <c r="N39" s="404" t="s">
        <v>161</v>
      </c>
      <c r="O39" s="124"/>
      <c r="P39" s="124"/>
      <c r="Q39" s="124"/>
      <c r="R39" s="124"/>
      <c r="S39" s="124"/>
      <c r="T39" s="124"/>
      <c r="U39" s="124"/>
      <c r="V39" s="124"/>
      <c r="W39" s="124"/>
    </row>
    <row r="40" spans="1:23">
      <c r="A40" s="164" t="s">
        <v>228</v>
      </c>
      <c r="B40" s="164"/>
      <c r="C40" s="405">
        <v>12677.000000000038</v>
      </c>
      <c r="D40" s="404">
        <v>10850.999999999987</v>
      </c>
      <c r="E40" s="405" t="s">
        <v>161</v>
      </c>
      <c r="F40" s="404" t="s">
        <v>161</v>
      </c>
      <c r="G40" s="405" t="s">
        <v>161</v>
      </c>
      <c r="H40" s="404" t="s">
        <v>161</v>
      </c>
      <c r="I40" s="405" t="s">
        <v>161</v>
      </c>
      <c r="J40" s="404" t="s">
        <v>161</v>
      </c>
      <c r="K40" s="405" t="s">
        <v>161</v>
      </c>
      <c r="L40" s="404" t="s">
        <v>161</v>
      </c>
      <c r="M40" s="405" t="s">
        <v>161</v>
      </c>
      <c r="N40" s="404" t="s">
        <v>161</v>
      </c>
      <c r="O40" s="124"/>
      <c r="P40" s="124"/>
      <c r="Q40" s="124"/>
      <c r="R40" s="124"/>
      <c r="S40" s="124"/>
      <c r="T40" s="124"/>
      <c r="U40" s="124"/>
      <c r="V40" s="124"/>
      <c r="W40" s="124"/>
    </row>
    <row r="41" spans="1:23">
      <c r="A41" s="164" t="s">
        <v>132</v>
      </c>
      <c r="B41" s="164"/>
      <c r="C41" s="405">
        <v>19459.00000000004</v>
      </c>
      <c r="D41" s="404">
        <v>13383.999999999956</v>
      </c>
      <c r="E41" s="405" t="s">
        <v>161</v>
      </c>
      <c r="F41" s="404" t="s">
        <v>161</v>
      </c>
      <c r="G41" s="405" t="s">
        <v>161</v>
      </c>
      <c r="H41" s="404" t="s">
        <v>161</v>
      </c>
      <c r="I41" s="405" t="s">
        <v>161</v>
      </c>
      <c r="J41" s="404" t="s">
        <v>161</v>
      </c>
      <c r="K41" s="405" t="s">
        <v>161</v>
      </c>
      <c r="L41" s="404" t="s">
        <v>161</v>
      </c>
      <c r="M41" s="405" t="s">
        <v>161</v>
      </c>
      <c r="N41" s="404" t="s">
        <v>161</v>
      </c>
      <c r="O41" s="124"/>
      <c r="P41" s="124"/>
      <c r="Q41" s="124"/>
      <c r="R41" s="124"/>
      <c r="S41" s="124"/>
      <c r="T41" s="124"/>
      <c r="U41" s="124"/>
      <c r="V41" s="124"/>
      <c r="W41" s="124"/>
    </row>
    <row r="42" spans="1:23">
      <c r="A42" s="164" t="s">
        <v>133</v>
      </c>
      <c r="B42" s="164"/>
      <c r="C42" s="405">
        <v>34741.999999999985</v>
      </c>
      <c r="D42" s="404">
        <v>24920.999999999814</v>
      </c>
      <c r="E42" s="405" t="s">
        <v>161</v>
      </c>
      <c r="F42" s="404" t="s">
        <v>161</v>
      </c>
      <c r="G42" s="405" t="s">
        <v>161</v>
      </c>
      <c r="H42" s="404" t="s">
        <v>161</v>
      </c>
      <c r="I42" s="405" t="s">
        <v>161</v>
      </c>
      <c r="J42" s="404" t="s">
        <v>161</v>
      </c>
      <c r="K42" s="405" t="s">
        <v>161</v>
      </c>
      <c r="L42" s="404" t="s">
        <v>161</v>
      </c>
      <c r="M42" s="405" t="s">
        <v>161</v>
      </c>
      <c r="N42" s="404" t="s">
        <v>161</v>
      </c>
      <c r="O42" s="124"/>
      <c r="P42" s="124"/>
      <c r="Q42" s="124"/>
      <c r="R42" s="124"/>
      <c r="S42" s="124"/>
      <c r="T42" s="124"/>
      <c r="U42" s="124"/>
      <c r="V42" s="124"/>
      <c r="W42" s="124"/>
    </row>
    <row r="43" spans="1:23">
      <c r="A43" s="164" t="s">
        <v>134</v>
      </c>
      <c r="B43" s="164"/>
      <c r="C43" s="405">
        <v>9253.0000000000182</v>
      </c>
      <c r="D43" s="404">
        <v>7439.9999999999791</v>
      </c>
      <c r="E43" s="405" t="s">
        <v>161</v>
      </c>
      <c r="F43" s="404" t="s">
        <v>161</v>
      </c>
      <c r="G43" s="405" t="s">
        <v>161</v>
      </c>
      <c r="H43" s="404" t="s">
        <v>161</v>
      </c>
      <c r="I43" s="405" t="s">
        <v>161</v>
      </c>
      <c r="J43" s="404" t="s">
        <v>161</v>
      </c>
      <c r="K43" s="405" t="s">
        <v>161</v>
      </c>
      <c r="L43" s="404" t="s">
        <v>161</v>
      </c>
      <c r="M43" s="405" t="s">
        <v>161</v>
      </c>
      <c r="N43" s="404" t="s">
        <v>161</v>
      </c>
      <c r="O43" s="124"/>
      <c r="P43" s="124"/>
      <c r="Q43" s="124"/>
      <c r="R43" s="124"/>
      <c r="S43" s="124"/>
      <c r="T43" s="124"/>
      <c r="U43" s="124"/>
      <c r="V43" s="124"/>
      <c r="W43" s="124"/>
    </row>
    <row r="44" spans="1:23">
      <c r="A44" s="164" t="s">
        <v>135</v>
      </c>
      <c r="B44" s="164"/>
      <c r="C44" s="405">
        <v>40946.999999999673</v>
      </c>
      <c r="D44" s="404">
        <v>38135.999999999884</v>
      </c>
      <c r="E44" s="405" t="s">
        <v>161</v>
      </c>
      <c r="F44" s="404" t="s">
        <v>161</v>
      </c>
      <c r="G44" s="405" t="s">
        <v>161</v>
      </c>
      <c r="H44" s="404" t="s">
        <v>161</v>
      </c>
      <c r="I44" s="405" t="s">
        <v>161</v>
      </c>
      <c r="J44" s="404" t="s">
        <v>161</v>
      </c>
      <c r="K44" s="405" t="s">
        <v>161</v>
      </c>
      <c r="L44" s="404" t="s">
        <v>161</v>
      </c>
      <c r="M44" s="405" t="s">
        <v>161</v>
      </c>
      <c r="N44" s="404" t="s">
        <v>161</v>
      </c>
      <c r="O44" s="124"/>
      <c r="P44" s="124"/>
      <c r="Q44" s="124"/>
      <c r="R44" s="124"/>
      <c r="S44" s="124"/>
      <c r="T44" s="124"/>
      <c r="U44" s="124"/>
      <c r="V44" s="124"/>
      <c r="W44" s="124"/>
    </row>
    <row r="45" spans="1:23">
      <c r="A45" s="164" t="s">
        <v>136</v>
      </c>
      <c r="B45" s="164"/>
      <c r="C45" s="405">
        <v>42447.000000000415</v>
      </c>
      <c r="D45" s="404">
        <v>22711.000000000175</v>
      </c>
      <c r="E45" s="405" t="s">
        <v>161</v>
      </c>
      <c r="F45" s="404" t="s">
        <v>161</v>
      </c>
      <c r="G45" s="405" t="s">
        <v>161</v>
      </c>
      <c r="H45" s="404" t="s">
        <v>161</v>
      </c>
      <c r="I45" s="405" t="s">
        <v>161</v>
      </c>
      <c r="J45" s="404" t="s">
        <v>161</v>
      </c>
      <c r="K45" s="405" t="s">
        <v>161</v>
      </c>
      <c r="L45" s="404" t="s">
        <v>161</v>
      </c>
      <c r="M45" s="405" t="s">
        <v>161</v>
      </c>
      <c r="N45" s="404" t="s">
        <v>161</v>
      </c>
      <c r="O45" s="124"/>
      <c r="P45" s="124"/>
      <c r="Q45" s="124"/>
      <c r="R45" s="124"/>
      <c r="S45" s="124"/>
      <c r="T45" s="124"/>
      <c r="U45" s="124"/>
      <c r="V45" s="124"/>
      <c r="W45" s="124"/>
    </row>
    <row r="46" spans="1:23">
      <c r="A46" s="164" t="s">
        <v>137</v>
      </c>
      <c r="B46" s="164"/>
      <c r="C46" s="405">
        <v>59699.999999999622</v>
      </c>
      <c r="D46" s="404">
        <v>49842.999999999796</v>
      </c>
      <c r="E46" s="405" t="s">
        <v>161</v>
      </c>
      <c r="F46" s="404" t="s">
        <v>161</v>
      </c>
      <c r="G46" s="405" t="s">
        <v>161</v>
      </c>
      <c r="H46" s="404" t="s">
        <v>161</v>
      </c>
      <c r="I46" s="405" t="s">
        <v>161</v>
      </c>
      <c r="J46" s="404" t="s">
        <v>161</v>
      </c>
      <c r="K46" s="405" t="s">
        <v>161</v>
      </c>
      <c r="L46" s="404" t="s">
        <v>161</v>
      </c>
      <c r="M46" s="405" t="s">
        <v>161</v>
      </c>
      <c r="N46" s="404" t="s">
        <v>161</v>
      </c>
      <c r="O46" s="124"/>
      <c r="P46" s="124"/>
      <c r="Q46" s="124"/>
      <c r="R46" s="124"/>
      <c r="S46" s="124"/>
      <c r="T46" s="124"/>
      <c r="U46" s="124"/>
      <c r="V46" s="124"/>
      <c r="W46" s="124"/>
    </row>
    <row r="47" spans="1:23">
      <c r="A47" s="164" t="s">
        <v>227</v>
      </c>
      <c r="B47" s="164"/>
      <c r="C47" s="405">
        <v>26095.000000000186</v>
      </c>
      <c r="D47" s="404">
        <v>19449.999999999996</v>
      </c>
      <c r="E47" s="405" t="s">
        <v>161</v>
      </c>
      <c r="F47" s="404" t="s">
        <v>161</v>
      </c>
      <c r="G47" s="405" t="s">
        <v>161</v>
      </c>
      <c r="H47" s="404" t="s">
        <v>161</v>
      </c>
      <c r="I47" s="405" t="s">
        <v>161</v>
      </c>
      <c r="J47" s="404" t="s">
        <v>161</v>
      </c>
      <c r="K47" s="405" t="s">
        <v>161</v>
      </c>
      <c r="L47" s="404" t="s">
        <v>161</v>
      </c>
      <c r="M47" s="405" t="s">
        <v>161</v>
      </c>
      <c r="N47" s="404" t="s">
        <v>161</v>
      </c>
      <c r="O47" s="124"/>
      <c r="P47" s="124"/>
      <c r="Q47" s="124"/>
      <c r="R47" s="124"/>
      <c r="S47" s="124"/>
      <c r="T47" s="124"/>
      <c r="U47" s="124"/>
      <c r="V47" s="124"/>
      <c r="W47" s="124"/>
    </row>
    <row r="48" spans="1:23">
      <c r="A48" s="164" t="s">
        <v>138</v>
      </c>
      <c r="B48" s="164"/>
      <c r="C48" s="405">
        <v>28576.000000000025</v>
      </c>
      <c r="D48" s="404">
        <v>18856.999999999844</v>
      </c>
      <c r="E48" s="405" t="s">
        <v>161</v>
      </c>
      <c r="F48" s="404" t="s">
        <v>161</v>
      </c>
      <c r="G48" s="405" t="s">
        <v>161</v>
      </c>
      <c r="H48" s="404" t="s">
        <v>161</v>
      </c>
      <c r="I48" s="405" t="s">
        <v>161</v>
      </c>
      <c r="J48" s="404" t="s">
        <v>161</v>
      </c>
      <c r="K48" s="405" t="s">
        <v>161</v>
      </c>
      <c r="L48" s="404" t="s">
        <v>161</v>
      </c>
      <c r="M48" s="405" t="s">
        <v>161</v>
      </c>
      <c r="N48" s="404" t="s">
        <v>161</v>
      </c>
      <c r="O48" s="124"/>
      <c r="P48" s="124"/>
      <c r="Q48" s="124"/>
      <c r="R48" s="124"/>
      <c r="S48" s="124"/>
      <c r="T48" s="124"/>
      <c r="U48" s="124"/>
      <c r="V48" s="124"/>
      <c r="W48" s="124"/>
    </row>
    <row r="49" spans="1:23">
      <c r="A49" s="164" t="s">
        <v>139</v>
      </c>
      <c r="B49" s="164"/>
      <c r="C49" s="405">
        <v>3794.0000000000005</v>
      </c>
      <c r="D49" s="404">
        <v>3397.9999999999968</v>
      </c>
      <c r="E49" s="405" t="s">
        <v>161</v>
      </c>
      <c r="F49" s="404" t="s">
        <v>161</v>
      </c>
      <c r="G49" s="405" t="s">
        <v>161</v>
      </c>
      <c r="H49" s="404" t="s">
        <v>161</v>
      </c>
      <c r="I49" s="405" t="s">
        <v>161</v>
      </c>
      <c r="J49" s="404" t="s">
        <v>161</v>
      </c>
      <c r="K49" s="405" t="s">
        <v>161</v>
      </c>
      <c r="L49" s="404" t="s">
        <v>161</v>
      </c>
      <c r="M49" s="405" t="s">
        <v>161</v>
      </c>
      <c r="N49" s="404" t="s">
        <v>161</v>
      </c>
      <c r="O49" s="124"/>
      <c r="P49" s="124"/>
      <c r="Q49" s="124"/>
      <c r="R49" s="124"/>
      <c r="S49" s="124"/>
      <c r="T49" s="124"/>
      <c r="U49" s="124"/>
      <c r="V49" s="124"/>
      <c r="W49" s="124"/>
    </row>
    <row r="50" spans="1:23">
      <c r="A50" s="164" t="s">
        <v>140</v>
      </c>
      <c r="B50" s="164"/>
      <c r="C50" s="405">
        <v>29224.999999999796</v>
      </c>
      <c r="D50" s="404">
        <v>19897.999999999913</v>
      </c>
      <c r="E50" s="405" t="s">
        <v>161</v>
      </c>
      <c r="F50" s="404" t="s">
        <v>161</v>
      </c>
      <c r="G50" s="405" t="s">
        <v>161</v>
      </c>
      <c r="H50" s="404" t="s">
        <v>161</v>
      </c>
      <c r="I50" s="405" t="s">
        <v>161</v>
      </c>
      <c r="J50" s="404" t="s">
        <v>161</v>
      </c>
      <c r="K50" s="405" t="s">
        <v>161</v>
      </c>
      <c r="L50" s="404" t="s">
        <v>161</v>
      </c>
      <c r="M50" s="405" t="s">
        <v>161</v>
      </c>
      <c r="N50" s="404" t="s">
        <v>161</v>
      </c>
      <c r="O50" s="124"/>
      <c r="P50" s="124"/>
      <c r="Q50" s="124"/>
      <c r="R50" s="124"/>
      <c r="S50" s="124"/>
      <c r="T50" s="124"/>
      <c r="U50" s="124"/>
      <c r="V50" s="124"/>
      <c r="W50" s="124"/>
    </row>
    <row r="51" spans="1:23">
      <c r="A51" s="164" t="s">
        <v>141</v>
      </c>
      <c r="B51" s="164"/>
      <c r="C51" s="405">
        <v>56886.00000000016</v>
      </c>
      <c r="D51" s="404">
        <v>43205.999999999462</v>
      </c>
      <c r="E51" s="405" t="s">
        <v>161</v>
      </c>
      <c r="F51" s="404" t="s">
        <v>161</v>
      </c>
      <c r="G51" s="405" t="s">
        <v>161</v>
      </c>
      <c r="H51" s="404" t="s">
        <v>161</v>
      </c>
      <c r="I51" s="405" t="s">
        <v>161</v>
      </c>
      <c r="J51" s="404" t="s">
        <v>161</v>
      </c>
      <c r="K51" s="405" t="s">
        <v>161</v>
      </c>
      <c r="L51" s="404" t="s">
        <v>161</v>
      </c>
      <c r="M51" s="405" t="s">
        <v>161</v>
      </c>
      <c r="N51" s="404" t="s">
        <v>161</v>
      </c>
      <c r="O51" s="124"/>
      <c r="P51" s="124"/>
      <c r="Q51" s="124"/>
      <c r="R51" s="124"/>
      <c r="S51" s="124"/>
      <c r="T51" s="124"/>
      <c r="U51" s="124"/>
      <c r="V51" s="124"/>
      <c r="W51" s="124"/>
    </row>
    <row r="52" spans="1:23">
      <c r="A52" s="164" t="s">
        <v>142</v>
      </c>
      <c r="B52" s="164"/>
      <c r="C52" s="405">
        <v>15679.999999999927</v>
      </c>
      <c r="D52" s="404">
        <v>14347.99999999994</v>
      </c>
      <c r="E52" s="405" t="s">
        <v>161</v>
      </c>
      <c r="F52" s="404" t="s">
        <v>161</v>
      </c>
      <c r="G52" s="405" t="s">
        <v>161</v>
      </c>
      <c r="H52" s="404" t="s">
        <v>161</v>
      </c>
      <c r="I52" s="405" t="s">
        <v>161</v>
      </c>
      <c r="J52" s="404" t="s">
        <v>161</v>
      </c>
      <c r="K52" s="405" t="s">
        <v>161</v>
      </c>
      <c r="L52" s="404" t="s">
        <v>161</v>
      </c>
      <c r="M52" s="405" t="s">
        <v>161</v>
      </c>
      <c r="N52" s="404" t="s">
        <v>161</v>
      </c>
      <c r="O52" s="124"/>
      <c r="P52" s="124"/>
      <c r="Q52" s="124"/>
      <c r="R52" s="124"/>
      <c r="S52" s="124"/>
      <c r="T52" s="124"/>
      <c r="U52" s="124"/>
      <c r="V52" s="124"/>
      <c r="W52" s="124"/>
    </row>
    <row r="53" spans="1:23">
      <c r="A53" s="164" t="s">
        <v>226</v>
      </c>
      <c r="B53" s="164"/>
      <c r="C53" s="405">
        <v>18370.000000000051</v>
      </c>
      <c r="D53" s="404">
        <v>17721.000000000211</v>
      </c>
      <c r="E53" s="405" t="s">
        <v>161</v>
      </c>
      <c r="F53" s="404" t="s">
        <v>161</v>
      </c>
      <c r="G53" s="405" t="s">
        <v>161</v>
      </c>
      <c r="H53" s="404" t="s">
        <v>161</v>
      </c>
      <c r="I53" s="405" t="s">
        <v>161</v>
      </c>
      <c r="J53" s="404" t="s">
        <v>161</v>
      </c>
      <c r="K53" s="405" t="s">
        <v>161</v>
      </c>
      <c r="L53" s="404" t="s">
        <v>161</v>
      </c>
      <c r="M53" s="405" t="s">
        <v>161</v>
      </c>
      <c r="N53" s="404" t="s">
        <v>161</v>
      </c>
      <c r="O53" s="124"/>
      <c r="P53" s="124"/>
      <c r="Q53" s="124"/>
      <c r="R53" s="124"/>
      <c r="S53" s="124"/>
      <c r="T53" s="124"/>
      <c r="U53" s="124"/>
      <c r="V53" s="124"/>
      <c r="W53" s="124"/>
    </row>
    <row r="54" spans="1:23">
      <c r="A54" s="164" t="s">
        <v>332</v>
      </c>
      <c r="B54" s="164"/>
      <c r="C54" s="405">
        <v>93568.999999999069</v>
      </c>
      <c r="D54" s="404">
        <v>69424.000000000335</v>
      </c>
      <c r="E54" s="405" t="s">
        <v>161</v>
      </c>
      <c r="F54" s="404" t="s">
        <v>161</v>
      </c>
      <c r="G54" s="405" t="s">
        <v>161</v>
      </c>
      <c r="H54" s="404" t="s">
        <v>161</v>
      </c>
      <c r="I54" s="405" t="s">
        <v>161</v>
      </c>
      <c r="J54" s="404" t="s">
        <v>161</v>
      </c>
      <c r="K54" s="405" t="s">
        <v>161</v>
      </c>
      <c r="L54" s="404" t="s">
        <v>161</v>
      </c>
      <c r="M54" s="405" t="s">
        <v>161</v>
      </c>
      <c r="N54" s="404" t="s">
        <v>161</v>
      </c>
      <c r="O54" s="124"/>
      <c r="P54" s="124"/>
      <c r="Q54" s="124"/>
      <c r="R54" s="124"/>
      <c r="S54" s="124"/>
      <c r="T54" s="124"/>
      <c r="U54" s="124"/>
      <c r="V54" s="124"/>
      <c r="W54" s="124"/>
    </row>
    <row r="55" spans="1:23">
      <c r="A55" s="164" t="s">
        <v>143</v>
      </c>
      <c r="B55" s="164"/>
      <c r="C55" s="405">
        <v>45149.000000000306</v>
      </c>
      <c r="D55" s="404">
        <v>33639.999999999927</v>
      </c>
      <c r="E55" s="405" t="s">
        <v>161</v>
      </c>
      <c r="F55" s="404" t="s">
        <v>161</v>
      </c>
      <c r="G55" s="405" t="s">
        <v>161</v>
      </c>
      <c r="H55" s="404" t="s">
        <v>161</v>
      </c>
      <c r="I55" s="405" t="s">
        <v>161</v>
      </c>
      <c r="J55" s="404" t="s">
        <v>161</v>
      </c>
      <c r="K55" s="405" t="s">
        <v>161</v>
      </c>
      <c r="L55" s="404" t="s">
        <v>161</v>
      </c>
      <c r="M55" s="405" t="s">
        <v>161</v>
      </c>
      <c r="N55" s="404" t="s">
        <v>161</v>
      </c>
      <c r="O55" s="124"/>
      <c r="P55" s="124"/>
      <c r="Q55" s="124"/>
      <c r="R55" s="124"/>
      <c r="S55" s="124"/>
      <c r="T55" s="124"/>
      <c r="U55" s="124"/>
      <c r="V55" s="124"/>
      <c r="W55" s="124"/>
    </row>
    <row r="56" spans="1:23">
      <c r="A56" s="164" t="s">
        <v>356</v>
      </c>
      <c r="B56" s="164"/>
      <c r="C56" s="405">
        <v>56473.999999999753</v>
      </c>
      <c r="D56" s="404">
        <v>29430.000000000262</v>
      </c>
      <c r="E56" s="405" t="s">
        <v>161</v>
      </c>
      <c r="F56" s="404" t="s">
        <v>161</v>
      </c>
      <c r="G56" s="405" t="s">
        <v>161</v>
      </c>
      <c r="H56" s="404" t="s">
        <v>161</v>
      </c>
      <c r="I56" s="405" t="s">
        <v>161</v>
      </c>
      <c r="J56" s="404" t="s">
        <v>161</v>
      </c>
      <c r="K56" s="405" t="s">
        <v>161</v>
      </c>
      <c r="L56" s="404" t="s">
        <v>161</v>
      </c>
      <c r="M56" s="405" t="s">
        <v>161</v>
      </c>
      <c r="N56" s="404" t="s">
        <v>161</v>
      </c>
      <c r="O56" s="124"/>
      <c r="P56" s="124"/>
      <c r="Q56" s="124"/>
      <c r="R56" s="124"/>
      <c r="S56" s="124"/>
      <c r="T56" s="124"/>
      <c r="U56" s="124"/>
      <c r="V56" s="124"/>
      <c r="W56" s="124"/>
    </row>
    <row r="57" spans="1:23">
      <c r="A57" s="164" t="s">
        <v>225</v>
      </c>
      <c r="B57" s="164"/>
      <c r="C57" s="405">
        <v>24695.999999999785</v>
      </c>
      <c r="D57" s="404">
        <v>21887.999999999764</v>
      </c>
      <c r="E57" s="405" t="s">
        <v>161</v>
      </c>
      <c r="F57" s="404" t="s">
        <v>161</v>
      </c>
      <c r="G57" s="405" t="s">
        <v>161</v>
      </c>
      <c r="H57" s="404" t="s">
        <v>161</v>
      </c>
      <c r="I57" s="405" t="s">
        <v>161</v>
      </c>
      <c r="J57" s="404" t="s">
        <v>161</v>
      </c>
      <c r="K57" s="405" t="s">
        <v>161</v>
      </c>
      <c r="L57" s="404" t="s">
        <v>161</v>
      </c>
      <c r="M57" s="405" t="s">
        <v>161</v>
      </c>
      <c r="N57" s="404" t="s">
        <v>161</v>
      </c>
      <c r="O57" s="124"/>
      <c r="P57" s="124"/>
      <c r="Q57" s="124"/>
      <c r="R57" s="124"/>
      <c r="S57" s="124"/>
      <c r="T57" s="124"/>
      <c r="U57" s="124"/>
      <c r="V57" s="124"/>
      <c r="W57" s="124"/>
    </row>
    <row r="58" spans="1:23">
      <c r="A58" s="164" t="s">
        <v>144</v>
      </c>
      <c r="B58" s="164"/>
      <c r="C58" s="405">
        <v>123818.00000000386</v>
      </c>
      <c r="D58" s="404">
        <v>71933.999999999854</v>
      </c>
      <c r="E58" s="405" t="s">
        <v>161</v>
      </c>
      <c r="F58" s="404" t="s">
        <v>161</v>
      </c>
      <c r="G58" s="405" t="s">
        <v>161</v>
      </c>
      <c r="H58" s="404" t="s">
        <v>161</v>
      </c>
      <c r="I58" s="405" t="s">
        <v>161</v>
      </c>
      <c r="J58" s="404" t="s">
        <v>161</v>
      </c>
      <c r="K58" s="405" t="s">
        <v>161</v>
      </c>
      <c r="L58" s="404" t="s">
        <v>161</v>
      </c>
      <c r="M58" s="405" t="s">
        <v>161</v>
      </c>
      <c r="N58" s="404" t="s">
        <v>161</v>
      </c>
      <c r="O58" s="124"/>
      <c r="P58" s="124"/>
      <c r="Q58" s="124"/>
      <c r="R58" s="124"/>
      <c r="S58" s="124"/>
      <c r="T58" s="124"/>
      <c r="U58" s="124"/>
      <c r="V58" s="124"/>
      <c r="W58" s="124"/>
    </row>
    <row r="59" spans="1:23">
      <c r="A59" s="164" t="s">
        <v>224</v>
      </c>
      <c r="B59" s="164"/>
      <c r="C59" s="405">
        <v>11240.000000000027</v>
      </c>
      <c r="D59" s="404">
        <v>8434.0000000000073</v>
      </c>
      <c r="E59" s="405" t="s">
        <v>161</v>
      </c>
      <c r="F59" s="404" t="s">
        <v>161</v>
      </c>
      <c r="G59" s="405" t="s">
        <v>161</v>
      </c>
      <c r="H59" s="404" t="s">
        <v>161</v>
      </c>
      <c r="I59" s="405" t="s">
        <v>161</v>
      </c>
      <c r="J59" s="404" t="s">
        <v>161</v>
      </c>
      <c r="K59" s="405" t="s">
        <v>161</v>
      </c>
      <c r="L59" s="404" t="s">
        <v>161</v>
      </c>
      <c r="M59" s="405" t="s">
        <v>161</v>
      </c>
      <c r="N59" s="404" t="s">
        <v>161</v>
      </c>
      <c r="O59" s="124"/>
      <c r="P59" s="124"/>
      <c r="Q59" s="124"/>
      <c r="R59" s="124"/>
      <c r="S59" s="124"/>
      <c r="T59" s="124"/>
      <c r="U59" s="124"/>
      <c r="V59" s="124"/>
      <c r="W59" s="124"/>
    </row>
    <row r="60" spans="1:23">
      <c r="A60" s="164" t="s">
        <v>145</v>
      </c>
      <c r="B60" s="164"/>
      <c r="C60" s="405">
        <v>33907.999999999964</v>
      </c>
      <c r="D60" s="404">
        <v>25668.999999999898</v>
      </c>
      <c r="E60" s="405" t="s">
        <v>161</v>
      </c>
      <c r="F60" s="404" t="s">
        <v>161</v>
      </c>
      <c r="G60" s="405" t="s">
        <v>161</v>
      </c>
      <c r="H60" s="404" t="s">
        <v>161</v>
      </c>
      <c r="I60" s="405" t="s">
        <v>161</v>
      </c>
      <c r="J60" s="404" t="s">
        <v>161</v>
      </c>
      <c r="K60" s="405" t="s">
        <v>161</v>
      </c>
      <c r="L60" s="404" t="s">
        <v>161</v>
      </c>
      <c r="M60" s="405" t="s">
        <v>161</v>
      </c>
      <c r="N60" s="404" t="s">
        <v>161</v>
      </c>
      <c r="O60" s="124"/>
      <c r="P60" s="124"/>
      <c r="Q60" s="124"/>
      <c r="R60" s="124"/>
      <c r="S60" s="124"/>
      <c r="T60" s="124"/>
      <c r="U60" s="124"/>
      <c r="V60" s="124"/>
      <c r="W60" s="124"/>
    </row>
    <row r="61" spans="1:23">
      <c r="A61" s="164" t="s">
        <v>146</v>
      </c>
      <c r="B61" s="164"/>
      <c r="C61" s="405">
        <v>22337.999999999985</v>
      </c>
      <c r="D61" s="404">
        <v>17733.000000000193</v>
      </c>
      <c r="E61" s="405" t="s">
        <v>161</v>
      </c>
      <c r="F61" s="404" t="s">
        <v>161</v>
      </c>
      <c r="G61" s="405" t="s">
        <v>161</v>
      </c>
      <c r="H61" s="404" t="s">
        <v>161</v>
      </c>
      <c r="I61" s="405" t="s">
        <v>161</v>
      </c>
      <c r="J61" s="404" t="s">
        <v>161</v>
      </c>
      <c r="K61" s="405" t="s">
        <v>161</v>
      </c>
      <c r="L61" s="404" t="s">
        <v>161</v>
      </c>
      <c r="M61" s="405" t="s">
        <v>161</v>
      </c>
      <c r="N61" s="404" t="s">
        <v>161</v>
      </c>
      <c r="O61" s="124"/>
      <c r="P61" s="124"/>
      <c r="Q61" s="124"/>
      <c r="R61" s="124"/>
      <c r="S61" s="124"/>
      <c r="T61" s="124"/>
      <c r="U61" s="124"/>
      <c r="V61" s="124"/>
      <c r="W61" s="124"/>
    </row>
    <row r="62" spans="1:23">
      <c r="A62" s="164" t="s">
        <v>147</v>
      </c>
      <c r="B62" s="164"/>
      <c r="C62" s="405">
        <v>40452.000000000386</v>
      </c>
      <c r="D62" s="404">
        <v>33242.000000000291</v>
      </c>
      <c r="E62" s="405" t="s">
        <v>161</v>
      </c>
      <c r="F62" s="404" t="s">
        <v>161</v>
      </c>
      <c r="G62" s="405" t="s">
        <v>161</v>
      </c>
      <c r="H62" s="404" t="s">
        <v>161</v>
      </c>
      <c r="I62" s="405" t="s">
        <v>161</v>
      </c>
      <c r="J62" s="404" t="s">
        <v>161</v>
      </c>
      <c r="K62" s="405" t="s">
        <v>161</v>
      </c>
      <c r="L62" s="404" t="s">
        <v>161</v>
      </c>
      <c r="M62" s="405" t="s">
        <v>161</v>
      </c>
      <c r="N62" s="404" t="s">
        <v>161</v>
      </c>
      <c r="O62" s="124"/>
      <c r="P62" s="124"/>
      <c r="Q62" s="124"/>
      <c r="R62" s="124"/>
      <c r="S62" s="124"/>
      <c r="T62" s="124"/>
      <c r="U62" s="124"/>
      <c r="V62" s="124"/>
      <c r="W62" s="124"/>
    </row>
    <row r="63" spans="1:23">
      <c r="A63" s="164" t="s">
        <v>148</v>
      </c>
      <c r="B63" s="164"/>
      <c r="C63" s="405">
        <v>19027.000000000051</v>
      </c>
      <c r="D63" s="404">
        <v>12895.999999999893</v>
      </c>
      <c r="E63" s="405" t="s">
        <v>161</v>
      </c>
      <c r="F63" s="404" t="s">
        <v>161</v>
      </c>
      <c r="G63" s="405" t="s">
        <v>161</v>
      </c>
      <c r="H63" s="404" t="s">
        <v>161</v>
      </c>
      <c r="I63" s="405" t="s">
        <v>161</v>
      </c>
      <c r="J63" s="404" t="s">
        <v>161</v>
      </c>
      <c r="K63" s="405" t="s">
        <v>161</v>
      </c>
      <c r="L63" s="404" t="s">
        <v>161</v>
      </c>
      <c r="M63" s="405" t="s">
        <v>161</v>
      </c>
      <c r="N63" s="404" t="s">
        <v>161</v>
      </c>
      <c r="O63" s="124"/>
      <c r="P63" s="124"/>
      <c r="Q63" s="124"/>
      <c r="R63" s="124"/>
      <c r="S63" s="124"/>
      <c r="T63" s="124"/>
      <c r="U63" s="124"/>
      <c r="V63" s="124"/>
      <c r="W63" s="124"/>
    </row>
    <row r="64" spans="1:23">
      <c r="A64" s="164" t="s">
        <v>223</v>
      </c>
      <c r="B64" s="164"/>
      <c r="C64" s="405">
        <v>12395.999999999995</v>
      </c>
      <c r="D64" s="404">
        <v>8103.0000000000155</v>
      </c>
      <c r="E64" s="405" t="s">
        <v>161</v>
      </c>
      <c r="F64" s="404" t="s">
        <v>161</v>
      </c>
      <c r="G64" s="405" t="s">
        <v>161</v>
      </c>
      <c r="H64" s="404" t="s">
        <v>161</v>
      </c>
      <c r="I64" s="405" t="s">
        <v>161</v>
      </c>
      <c r="J64" s="404" t="s">
        <v>161</v>
      </c>
      <c r="K64" s="405" t="s">
        <v>161</v>
      </c>
      <c r="L64" s="404" t="s">
        <v>161</v>
      </c>
      <c r="M64" s="405" t="s">
        <v>161</v>
      </c>
      <c r="N64" s="404" t="s">
        <v>161</v>
      </c>
      <c r="O64" s="124"/>
      <c r="P64" s="124"/>
      <c r="Q64" s="124"/>
      <c r="R64" s="124"/>
      <c r="S64" s="124"/>
      <c r="T64" s="124"/>
      <c r="U64" s="124"/>
      <c r="V64" s="124"/>
      <c r="W64" s="124"/>
    </row>
    <row r="65" spans="1:27" ht="13.5" thickBot="1">
      <c r="A65" s="214" t="s">
        <v>149</v>
      </c>
      <c r="B65" s="214"/>
      <c r="C65" s="408">
        <v>270216.00000000419</v>
      </c>
      <c r="D65" s="407">
        <v>208937.00000000134</v>
      </c>
      <c r="E65" s="408" t="s">
        <v>161</v>
      </c>
      <c r="F65" s="407" t="s">
        <v>161</v>
      </c>
      <c r="G65" s="408" t="s">
        <v>161</v>
      </c>
      <c r="H65" s="407" t="s">
        <v>161</v>
      </c>
      <c r="I65" s="408" t="s">
        <v>161</v>
      </c>
      <c r="J65" s="407" t="s">
        <v>161</v>
      </c>
      <c r="K65" s="408" t="s">
        <v>161</v>
      </c>
      <c r="L65" s="407" t="s">
        <v>161</v>
      </c>
      <c r="M65" s="408" t="s">
        <v>161</v>
      </c>
      <c r="N65" s="407" t="s">
        <v>161</v>
      </c>
      <c r="O65" s="124"/>
      <c r="P65" s="124"/>
      <c r="Q65" s="124"/>
      <c r="R65" s="124"/>
      <c r="S65" s="124"/>
      <c r="T65" s="124"/>
      <c r="U65" s="124"/>
      <c r="V65" s="124"/>
      <c r="W65" s="124"/>
    </row>
    <row r="66" spans="1:27" ht="13.5" thickTop="1">
      <c r="A66" s="128" t="s">
        <v>160</v>
      </c>
      <c r="B66" s="128"/>
      <c r="C66" s="409"/>
      <c r="D66" s="409"/>
      <c r="E66" s="125"/>
      <c r="F66" s="125"/>
      <c r="G66" s="125"/>
      <c r="H66" s="125"/>
      <c r="I66" s="125"/>
      <c r="J66" s="125"/>
      <c r="K66" s="125"/>
      <c r="L66" s="125"/>
      <c r="M66" s="125"/>
      <c r="N66" s="125"/>
      <c r="O66" s="124"/>
      <c r="P66" s="124"/>
      <c r="Q66" s="124"/>
      <c r="R66" s="124"/>
      <c r="S66" s="124"/>
      <c r="T66" s="124"/>
      <c r="U66" s="124"/>
      <c r="V66" s="124"/>
      <c r="W66" s="124"/>
    </row>
    <row r="67" spans="1:27">
      <c r="A67" s="128" t="s">
        <v>461</v>
      </c>
      <c r="B67" s="128"/>
      <c r="C67" s="409"/>
      <c r="D67" s="409"/>
      <c r="E67" s="125"/>
      <c r="F67" s="125"/>
      <c r="G67" s="125"/>
      <c r="H67" s="125"/>
      <c r="I67" s="125"/>
      <c r="J67" s="125"/>
      <c r="K67" s="125"/>
      <c r="L67" s="125"/>
      <c r="M67" s="125"/>
      <c r="N67" s="125"/>
      <c r="O67" s="124"/>
      <c r="P67" s="124"/>
      <c r="Q67" s="124"/>
      <c r="R67" s="124"/>
      <c r="S67" s="124"/>
      <c r="T67" s="124"/>
      <c r="U67" s="124"/>
      <c r="V67" s="124"/>
      <c r="W67" s="124"/>
    </row>
    <row r="68" spans="1:27">
      <c r="A68" s="667" t="s">
        <v>412</v>
      </c>
      <c r="B68" s="667"/>
      <c r="C68" s="667"/>
      <c r="D68" s="667"/>
      <c r="E68" s="667"/>
      <c r="F68" s="667"/>
      <c r="G68" s="667"/>
      <c r="H68" s="667"/>
      <c r="I68" s="667"/>
      <c r="J68" s="667"/>
      <c r="K68" s="667"/>
      <c r="L68" s="667"/>
      <c r="M68" s="125"/>
      <c r="N68" s="125"/>
      <c r="O68" s="124"/>
      <c r="P68" s="124"/>
      <c r="Q68" s="124"/>
      <c r="R68" s="124"/>
      <c r="S68" s="124"/>
      <c r="T68" s="124"/>
      <c r="U68" s="124"/>
      <c r="V68" s="124"/>
      <c r="W68" s="124"/>
    </row>
    <row r="69" spans="1:27">
      <c r="A69" s="128" t="s">
        <v>366</v>
      </c>
      <c r="B69" s="128"/>
      <c r="C69" s="497"/>
      <c r="D69" s="497"/>
      <c r="E69" s="125"/>
      <c r="F69" s="125"/>
      <c r="G69" s="125"/>
      <c r="H69" s="125"/>
      <c r="I69" s="125"/>
      <c r="J69" s="125"/>
      <c r="K69" s="125"/>
      <c r="L69" s="125"/>
      <c r="M69" s="125"/>
      <c r="N69" s="125"/>
      <c r="O69" s="124"/>
      <c r="P69" s="124"/>
      <c r="Q69" s="124"/>
      <c r="R69" s="124"/>
      <c r="S69" s="124"/>
      <c r="T69" s="124"/>
      <c r="U69" s="124"/>
      <c r="V69" s="124"/>
      <c r="W69" s="124"/>
    </row>
    <row r="70" spans="1:27" ht="23.25" customHeight="1">
      <c r="A70" s="670" t="s">
        <v>448</v>
      </c>
      <c r="B70" s="670"/>
      <c r="C70" s="670"/>
      <c r="D70" s="670"/>
      <c r="E70" s="670"/>
      <c r="F70" s="670"/>
      <c r="G70" s="670"/>
      <c r="H70" s="670"/>
      <c r="I70" s="670"/>
      <c r="J70" s="670"/>
      <c r="K70" s="670"/>
      <c r="L70" s="670"/>
      <c r="M70" s="670"/>
      <c r="N70" s="670"/>
      <c r="O70" s="124"/>
      <c r="P70" s="124"/>
      <c r="Q70" s="124"/>
      <c r="R70" s="124"/>
      <c r="S70" s="124"/>
      <c r="T70" s="124"/>
      <c r="U70" s="124"/>
      <c r="V70" s="124"/>
      <c r="W70" s="124"/>
    </row>
    <row r="71" spans="1:27" s="91" customFormat="1" ht="24.75" customHeight="1">
      <c r="A71" s="667" t="s">
        <v>470</v>
      </c>
      <c r="B71" s="667"/>
      <c r="C71" s="667"/>
      <c r="D71" s="667"/>
      <c r="E71" s="667"/>
      <c r="F71" s="667"/>
      <c r="G71" s="667"/>
      <c r="H71" s="667"/>
      <c r="I71" s="667"/>
      <c r="J71" s="667"/>
      <c r="K71" s="667"/>
      <c r="L71" s="667"/>
      <c r="M71" s="667"/>
      <c r="N71" s="667"/>
      <c r="O71" s="585"/>
      <c r="P71" s="585"/>
      <c r="Q71" s="585"/>
      <c r="R71" s="585"/>
      <c r="S71" s="585"/>
      <c r="T71" s="585"/>
      <c r="U71" s="585"/>
      <c r="V71" s="585"/>
      <c r="W71" s="585"/>
      <c r="X71" s="89"/>
      <c r="Y71" s="90"/>
      <c r="Z71" s="90"/>
      <c r="AA71" s="90"/>
    </row>
    <row r="72" spans="1:27" ht="20.45" customHeight="1">
      <c r="A72" s="694" t="s">
        <v>457</v>
      </c>
      <c r="B72" s="694"/>
      <c r="C72" s="694"/>
      <c r="D72" s="694"/>
      <c r="E72" s="694"/>
      <c r="F72" s="694"/>
      <c r="G72" s="694"/>
      <c r="H72" s="694"/>
      <c r="I72" s="694"/>
      <c r="J72" s="694"/>
      <c r="K72" s="694"/>
      <c r="L72" s="694"/>
      <c r="M72" s="694"/>
      <c r="N72" s="694"/>
      <c r="O72" s="124"/>
      <c r="P72" s="124"/>
      <c r="Q72" s="124"/>
      <c r="R72" s="124"/>
      <c r="S72" s="124"/>
      <c r="T72" s="124"/>
      <c r="U72" s="124"/>
      <c r="V72" s="124"/>
      <c r="W72" s="124"/>
    </row>
    <row r="73" spans="1:27" ht="11.45" hidden="1" customHeight="1">
      <c r="A73" s="693"/>
      <c r="B73" s="693"/>
      <c r="C73" s="693"/>
      <c r="D73" s="693"/>
    </row>
    <row r="74" spans="1:27" ht="11.45" hidden="1" customHeight="1"/>
  </sheetData>
  <mergeCells count="9">
    <mergeCell ref="A1:N1"/>
    <mergeCell ref="C5:N6"/>
    <mergeCell ref="A71:N71"/>
    <mergeCell ref="A73:D73"/>
    <mergeCell ref="A4:N4"/>
    <mergeCell ref="A3:N3"/>
    <mergeCell ref="A68:L68"/>
    <mergeCell ref="A72:N72"/>
    <mergeCell ref="A70:N70"/>
  </mergeCells>
  <phoneticPr fontId="42" type="noConversion"/>
  <hyperlinks>
    <hyperlink ref="A5" location="Índice!A1" display="Índice" xr:uid="{00000000-0004-0000-1400-000000000000}"/>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J102"/>
  <sheetViews>
    <sheetView topLeftCell="A87" zoomScaleNormal="100" workbookViewId="0">
      <selection activeCell="A100" sqref="A100:M101"/>
    </sheetView>
  </sheetViews>
  <sheetFormatPr defaultColWidth="0" defaultRowHeight="12.75" zeroHeight="1"/>
  <cols>
    <col min="1" max="1" width="18.28515625" customWidth="1"/>
    <col min="2" max="2" width="19.7109375" customWidth="1"/>
    <col min="3" max="11" width="9.7109375" customWidth="1"/>
    <col min="12" max="12" width="10.28515625" customWidth="1"/>
    <col min="13" max="14" width="9.7109375" customWidth="1"/>
    <col min="15" max="36" width="0" hidden="1" customWidth="1"/>
    <col min="37" max="16384" width="9.7109375" hidden="1"/>
  </cols>
  <sheetData>
    <row r="1" spans="1:23" s="92" customFormat="1" ht="18">
      <c r="A1" s="669" t="s">
        <v>159</v>
      </c>
      <c r="B1" s="669"/>
      <c r="C1" s="669"/>
      <c r="D1" s="669"/>
      <c r="E1" s="669"/>
      <c r="F1" s="669"/>
      <c r="G1" s="669"/>
      <c r="H1" s="669"/>
      <c r="I1" s="669"/>
      <c r="J1" s="669"/>
      <c r="K1" s="669"/>
      <c r="L1" s="669"/>
      <c r="M1" s="669"/>
      <c r="N1" s="669"/>
    </row>
    <row r="2" spans="1:23" s="29" customFormat="1">
      <c r="A2" s="663"/>
      <c r="B2" s="663"/>
      <c r="C2" s="663"/>
      <c r="D2" s="663"/>
      <c r="E2" s="663"/>
      <c r="F2" s="663"/>
      <c r="G2" s="663"/>
      <c r="H2" s="663"/>
      <c r="I2" s="663"/>
      <c r="J2" s="663"/>
      <c r="K2" s="663"/>
      <c r="L2" s="663"/>
      <c r="M2" s="663"/>
      <c r="N2" s="663"/>
    </row>
    <row r="3" spans="1:23" s="88" customFormat="1" ht="15">
      <c r="A3" s="663" t="s">
        <v>347</v>
      </c>
      <c r="B3" s="663"/>
      <c r="C3" s="663"/>
      <c r="D3" s="663"/>
      <c r="E3" s="663"/>
      <c r="F3" s="663"/>
      <c r="G3" s="663"/>
      <c r="H3" s="663"/>
      <c r="I3" s="663"/>
      <c r="J3" s="663"/>
      <c r="K3" s="663"/>
      <c r="L3" s="663"/>
      <c r="M3" s="663"/>
      <c r="N3" s="663"/>
    </row>
    <row r="4" spans="1:23" s="88" customFormat="1" ht="15">
      <c r="A4" s="663" t="s">
        <v>415</v>
      </c>
      <c r="B4" s="663"/>
      <c r="C4" s="663"/>
      <c r="D4" s="663"/>
      <c r="E4" s="663"/>
      <c r="F4" s="663"/>
      <c r="G4" s="663"/>
      <c r="H4" s="663"/>
      <c r="I4" s="663"/>
      <c r="J4" s="663"/>
      <c r="K4" s="663"/>
      <c r="L4" s="663"/>
      <c r="M4" s="663"/>
      <c r="N4" s="663"/>
    </row>
    <row r="5" spans="1:23" s="389" customFormat="1" ht="12.75" customHeight="1">
      <c r="A5" s="411" t="s">
        <v>202</v>
      </c>
      <c r="B5" s="671" t="s">
        <v>369</v>
      </c>
      <c r="C5" s="671"/>
      <c r="D5" s="671"/>
      <c r="E5" s="671"/>
      <c r="F5" s="671"/>
      <c r="G5" s="671"/>
      <c r="H5" s="671"/>
      <c r="I5" s="671"/>
      <c r="J5" s="671"/>
      <c r="K5" s="671"/>
      <c r="L5" s="671"/>
      <c r="M5" s="671"/>
      <c r="N5" s="671"/>
      <c r="O5" s="412"/>
      <c r="P5" s="412"/>
      <c r="Q5" s="412"/>
      <c r="R5" s="412"/>
      <c r="S5" s="412"/>
      <c r="T5" s="412"/>
      <c r="U5" s="412"/>
      <c r="V5" s="412"/>
      <c r="W5" s="412"/>
    </row>
    <row r="6" spans="1:23" s="389" customFormat="1" ht="13.5" customHeight="1" thickBot="1">
      <c r="A6" s="190"/>
      <c r="B6" s="671"/>
      <c r="C6" s="671"/>
      <c r="D6" s="671"/>
      <c r="E6" s="671"/>
      <c r="F6" s="671"/>
      <c r="G6" s="671"/>
      <c r="H6" s="671"/>
      <c r="I6" s="671"/>
      <c r="J6" s="671"/>
      <c r="K6" s="671"/>
      <c r="L6" s="671"/>
      <c r="M6" s="671"/>
      <c r="N6" s="671"/>
      <c r="O6" s="412"/>
      <c r="P6" s="412"/>
      <c r="Q6" s="412"/>
      <c r="R6" s="412"/>
      <c r="S6" s="412"/>
      <c r="T6" s="412"/>
      <c r="U6" s="412"/>
      <c r="V6" s="412"/>
      <c r="W6" s="412"/>
    </row>
    <row r="7" spans="1:23" ht="13.5" thickTop="1">
      <c r="A7" s="413" t="s">
        <v>22</v>
      </c>
      <c r="B7" s="414"/>
      <c r="C7" s="415" t="s">
        <v>234</v>
      </c>
      <c r="D7" s="416" t="s">
        <v>297</v>
      </c>
      <c r="E7" s="415" t="s">
        <v>466</v>
      </c>
      <c r="F7" s="416">
        <v>2017</v>
      </c>
      <c r="G7" s="415">
        <v>2018</v>
      </c>
      <c r="H7" s="416">
        <v>2019</v>
      </c>
      <c r="I7" s="415">
        <v>2020</v>
      </c>
      <c r="J7" s="416">
        <v>2021</v>
      </c>
      <c r="K7" s="415">
        <v>2022</v>
      </c>
      <c r="L7" s="416">
        <v>2023</v>
      </c>
      <c r="M7" s="415">
        <v>2024</v>
      </c>
      <c r="N7" s="416" t="s">
        <v>392</v>
      </c>
      <c r="O7" s="124"/>
      <c r="P7" s="124"/>
      <c r="Q7" s="124"/>
      <c r="R7" s="124"/>
      <c r="S7" s="124"/>
      <c r="T7" s="124"/>
      <c r="U7" s="124"/>
      <c r="V7" s="124"/>
      <c r="W7" s="124"/>
    </row>
    <row r="8" spans="1:23">
      <c r="A8" s="136" t="s">
        <v>94</v>
      </c>
      <c r="B8" s="417"/>
      <c r="C8" s="418"/>
      <c r="D8" s="418"/>
      <c r="E8" s="418"/>
      <c r="F8" s="418"/>
      <c r="G8" s="418"/>
      <c r="H8" s="418"/>
      <c r="I8" s="418"/>
      <c r="J8" s="418"/>
      <c r="K8" s="418"/>
      <c r="L8" s="418"/>
      <c r="M8" s="418"/>
      <c r="N8" s="418"/>
      <c r="O8" s="124"/>
      <c r="P8" s="124"/>
      <c r="Q8" s="124"/>
      <c r="R8" s="124"/>
      <c r="S8" s="124"/>
      <c r="T8" s="124"/>
      <c r="U8" s="124"/>
      <c r="V8" s="124"/>
      <c r="W8" s="124"/>
    </row>
    <row r="9" spans="1:23">
      <c r="A9" s="419" t="s">
        <v>0</v>
      </c>
      <c r="B9" s="419"/>
      <c r="C9" s="110">
        <v>100</v>
      </c>
      <c r="D9" s="420">
        <v>100</v>
      </c>
      <c r="E9" s="110">
        <v>100</v>
      </c>
      <c r="F9" s="420">
        <v>100</v>
      </c>
      <c r="G9" s="110">
        <v>100</v>
      </c>
      <c r="H9" s="420">
        <v>100</v>
      </c>
      <c r="I9" s="110">
        <v>100</v>
      </c>
      <c r="J9" s="420">
        <v>100</v>
      </c>
      <c r="K9" s="110">
        <v>100</v>
      </c>
      <c r="L9" s="420">
        <v>100</v>
      </c>
      <c r="M9" s="110">
        <v>100</v>
      </c>
      <c r="N9" s="420">
        <v>100</v>
      </c>
      <c r="O9" s="124"/>
      <c r="P9" s="124"/>
      <c r="Q9" s="124"/>
      <c r="R9" s="124"/>
      <c r="S9" s="124"/>
      <c r="T9" s="124"/>
      <c r="U9" s="124"/>
      <c r="V9" s="124"/>
      <c r="W9" s="124"/>
    </row>
    <row r="10" spans="1:23">
      <c r="A10" s="142" t="s">
        <v>213</v>
      </c>
      <c r="B10" s="142"/>
      <c r="C10" s="113">
        <v>88.527056152514106</v>
      </c>
      <c r="D10" s="223">
        <v>92.176312553936327</v>
      </c>
      <c r="E10" s="113">
        <v>93.600000000000009</v>
      </c>
      <c r="F10" s="223">
        <v>94.399999999999991</v>
      </c>
      <c r="G10" s="113">
        <v>94.85984155445523</v>
      </c>
      <c r="H10" s="223">
        <v>95.199099782808901</v>
      </c>
      <c r="I10" s="113">
        <v>95.142527843149267</v>
      </c>
      <c r="J10" s="223">
        <v>95.296856951020217</v>
      </c>
      <c r="K10" s="113">
        <v>95.71565091156242</v>
      </c>
      <c r="L10" s="223">
        <v>95.533262484169896</v>
      </c>
      <c r="M10" s="113">
        <v>95.420382348124022</v>
      </c>
      <c r="N10" s="223">
        <v>95.595976265994068</v>
      </c>
      <c r="O10" s="124"/>
      <c r="P10" s="124"/>
      <c r="Q10" s="124"/>
      <c r="R10" s="124"/>
      <c r="S10" s="124"/>
      <c r="T10" s="124"/>
      <c r="U10" s="124"/>
      <c r="V10" s="124"/>
      <c r="W10" s="124"/>
    </row>
    <row r="11" spans="1:23">
      <c r="A11" s="142" t="s">
        <v>214</v>
      </c>
      <c r="B11" s="142"/>
      <c r="C11" s="113">
        <v>8.8331425317573444</v>
      </c>
      <c r="D11" s="223">
        <v>5.204625699717071</v>
      </c>
      <c r="E11" s="113">
        <v>3.5000000000000004</v>
      </c>
      <c r="F11" s="223">
        <v>3</v>
      </c>
      <c r="G11" s="113">
        <v>2.5197082106425248</v>
      </c>
      <c r="H11" s="223">
        <v>2.3644104447115817</v>
      </c>
      <c r="I11" s="113">
        <v>2.4058122926416381</v>
      </c>
      <c r="J11" s="223">
        <v>2.1427288128370825</v>
      </c>
      <c r="K11" s="113">
        <v>2.1689734645073959</v>
      </c>
      <c r="L11" s="223">
        <v>2.3420250172153665</v>
      </c>
      <c r="M11" s="113">
        <v>1.9752295789669885</v>
      </c>
      <c r="N11" s="223">
        <v>2.0125128754682899</v>
      </c>
      <c r="O11" s="124"/>
      <c r="P11" s="124"/>
      <c r="Q11" s="124"/>
      <c r="R11" s="124"/>
      <c r="S11" s="124"/>
      <c r="T11" s="124"/>
      <c r="U11" s="124"/>
      <c r="V11" s="124"/>
      <c r="W11" s="124"/>
    </row>
    <row r="12" spans="1:23">
      <c r="A12" s="142" t="s">
        <v>215</v>
      </c>
      <c r="B12" s="142"/>
      <c r="C12" s="113">
        <v>2.6398013157285449</v>
      </c>
      <c r="D12" s="223">
        <v>2.6190617463465999</v>
      </c>
      <c r="E12" s="113">
        <v>2.8000000000000003</v>
      </c>
      <c r="F12" s="223">
        <v>2.6</v>
      </c>
      <c r="G12" s="113">
        <v>2.6204502349022523</v>
      </c>
      <c r="H12" s="223">
        <v>2.4364897724795167</v>
      </c>
      <c r="I12" s="113">
        <v>2.4516598642090903</v>
      </c>
      <c r="J12" s="223">
        <v>2.5604142361427025</v>
      </c>
      <c r="K12" s="113">
        <v>2.1153756239301815</v>
      </c>
      <c r="L12" s="223">
        <v>2.1247124986147381</v>
      </c>
      <c r="M12" s="113">
        <v>2.6043880729089852</v>
      </c>
      <c r="N12" s="223">
        <v>2.3915108585376466</v>
      </c>
      <c r="O12" s="124"/>
      <c r="P12" s="124"/>
      <c r="Q12" s="124"/>
      <c r="R12" s="124"/>
      <c r="S12" s="124"/>
      <c r="T12" s="124"/>
      <c r="U12" s="124"/>
      <c r="V12" s="124"/>
      <c r="W12" s="124"/>
    </row>
    <row r="13" spans="1:23">
      <c r="A13" s="130" t="s">
        <v>167</v>
      </c>
      <c r="B13" s="202"/>
      <c r="C13" s="421"/>
      <c r="D13" s="421"/>
      <c r="E13" s="132"/>
      <c r="F13" s="132"/>
      <c r="G13" s="132"/>
      <c r="H13" s="132"/>
      <c r="I13" s="132"/>
      <c r="J13" s="132"/>
      <c r="K13" s="132"/>
      <c r="L13" s="132"/>
      <c r="M13" s="132"/>
      <c r="N13" s="132"/>
      <c r="O13" s="124"/>
      <c r="P13" s="124"/>
      <c r="Q13" s="124"/>
      <c r="R13" s="124"/>
      <c r="S13" s="124"/>
      <c r="T13" s="124"/>
      <c r="U13" s="124"/>
      <c r="V13" s="124"/>
      <c r="W13" s="124"/>
    </row>
    <row r="14" spans="1:23">
      <c r="A14" s="422" t="s">
        <v>30</v>
      </c>
      <c r="B14" s="422"/>
      <c r="C14" s="110">
        <v>100</v>
      </c>
      <c r="D14" s="420">
        <v>100</v>
      </c>
      <c r="E14" s="110">
        <v>100</v>
      </c>
      <c r="F14" s="420">
        <v>100</v>
      </c>
      <c r="G14" s="110">
        <v>100</v>
      </c>
      <c r="H14" s="420">
        <v>100</v>
      </c>
      <c r="I14" s="110">
        <v>100</v>
      </c>
      <c r="J14" s="420">
        <v>100</v>
      </c>
      <c r="K14" s="110">
        <v>100</v>
      </c>
      <c r="L14" s="420">
        <v>100</v>
      </c>
      <c r="M14" s="110">
        <v>100</v>
      </c>
      <c r="N14" s="420">
        <v>100</v>
      </c>
      <c r="O14" s="124"/>
      <c r="P14" s="124"/>
      <c r="Q14" s="124"/>
      <c r="R14" s="124"/>
      <c r="S14" s="124"/>
      <c r="T14" s="124"/>
      <c r="U14" s="124"/>
      <c r="V14" s="124"/>
      <c r="W14" s="124"/>
    </row>
    <row r="15" spans="1:23">
      <c r="A15" s="142" t="s">
        <v>213</v>
      </c>
      <c r="B15" s="142"/>
      <c r="C15" s="113">
        <v>92.032887365952547</v>
      </c>
      <c r="D15" s="223">
        <v>93.831630034912834</v>
      </c>
      <c r="E15" s="113">
        <v>94.061726032005666</v>
      </c>
      <c r="F15" s="223">
        <v>94.679785865342367</v>
      </c>
      <c r="G15" s="113">
        <v>95.158825542920169</v>
      </c>
      <c r="H15" s="223">
        <v>95.347552608886545</v>
      </c>
      <c r="I15" s="113">
        <v>95.262847635028635</v>
      </c>
      <c r="J15" s="223">
        <v>95.405421992601816</v>
      </c>
      <c r="K15" s="113">
        <v>96.052610765750799</v>
      </c>
      <c r="L15" s="223">
        <v>95.927477665057651</v>
      </c>
      <c r="M15" s="113">
        <v>95.869610828013336</v>
      </c>
      <c r="N15" s="223">
        <v>96.318897854022779</v>
      </c>
      <c r="O15" s="124"/>
      <c r="P15" s="124"/>
      <c r="Q15" s="124"/>
      <c r="R15" s="124"/>
      <c r="S15" s="124"/>
      <c r="T15" s="124"/>
      <c r="U15" s="124"/>
      <c r="V15" s="124"/>
      <c r="W15" s="124"/>
    </row>
    <row r="16" spans="1:23">
      <c r="A16" s="142" t="s">
        <v>214</v>
      </c>
      <c r="B16" s="142"/>
      <c r="C16" s="113">
        <v>6.3629684690292159</v>
      </c>
      <c r="D16" s="223">
        <v>4.0692651167104712</v>
      </c>
      <c r="E16" s="113">
        <v>3.3641739770261232</v>
      </c>
      <c r="F16" s="223">
        <v>2.9017948871952282</v>
      </c>
      <c r="G16" s="113">
        <v>2.4597041037538507</v>
      </c>
      <c r="H16" s="223">
        <v>2.4416142500365869</v>
      </c>
      <c r="I16" s="113">
        <v>2.5111077811721163</v>
      </c>
      <c r="J16" s="223">
        <v>2.1703243822287188</v>
      </c>
      <c r="K16" s="113">
        <v>2.1314106862480116</v>
      </c>
      <c r="L16" s="223">
        <v>2.2662415060747003</v>
      </c>
      <c r="M16" s="113">
        <v>1.8426283453335037</v>
      </c>
      <c r="N16" s="223">
        <v>1.724788154469352</v>
      </c>
      <c r="O16" s="124"/>
      <c r="P16" s="124"/>
      <c r="Q16" s="124"/>
      <c r="R16" s="124"/>
      <c r="S16" s="124"/>
      <c r="T16" s="124"/>
      <c r="U16" s="124"/>
      <c r="V16" s="124"/>
      <c r="W16" s="124"/>
    </row>
    <row r="17" spans="1:23">
      <c r="A17" s="142" t="s">
        <v>215</v>
      </c>
      <c r="B17" s="142"/>
      <c r="C17" s="113">
        <v>1.6041441650182446</v>
      </c>
      <c r="D17" s="223">
        <v>2.0991048483766996</v>
      </c>
      <c r="E17" s="113">
        <v>2.5740999909682158</v>
      </c>
      <c r="F17" s="223">
        <v>2.4184192474624062</v>
      </c>
      <c r="G17" s="113">
        <v>2.3814703533259802</v>
      </c>
      <c r="H17" s="223">
        <v>2.2108331410768733</v>
      </c>
      <c r="I17" s="113">
        <v>2.2260445837992497</v>
      </c>
      <c r="J17" s="223">
        <v>2.4242536251694724</v>
      </c>
      <c r="K17" s="113">
        <v>1.8159785480011859</v>
      </c>
      <c r="L17" s="223">
        <v>1.8062808288676482</v>
      </c>
      <c r="M17" s="113">
        <v>2.2877608266531673</v>
      </c>
      <c r="N17" s="223">
        <v>1.9563139915078716</v>
      </c>
      <c r="O17" s="124"/>
      <c r="P17" s="124"/>
      <c r="Q17" s="124"/>
      <c r="R17" s="124"/>
      <c r="S17" s="124"/>
      <c r="T17" s="124"/>
      <c r="U17" s="124"/>
      <c r="V17" s="124"/>
      <c r="W17" s="124"/>
    </row>
    <row r="18" spans="1:23">
      <c r="A18" s="422" t="s">
        <v>10</v>
      </c>
      <c r="B18" s="422"/>
      <c r="C18" s="110">
        <v>100</v>
      </c>
      <c r="D18" s="420">
        <v>100</v>
      </c>
      <c r="E18" s="110">
        <v>100</v>
      </c>
      <c r="F18" s="420">
        <v>100</v>
      </c>
      <c r="G18" s="110">
        <v>100</v>
      </c>
      <c r="H18" s="420">
        <v>100</v>
      </c>
      <c r="I18" s="110">
        <v>100</v>
      </c>
      <c r="J18" s="420">
        <v>100</v>
      </c>
      <c r="K18" s="110">
        <v>100</v>
      </c>
      <c r="L18" s="420">
        <v>100</v>
      </c>
      <c r="M18" s="110">
        <v>100</v>
      </c>
      <c r="N18" s="420">
        <v>100</v>
      </c>
      <c r="O18" s="124"/>
      <c r="P18" s="124"/>
      <c r="Q18" s="124"/>
      <c r="R18" s="124"/>
      <c r="S18" s="124"/>
      <c r="T18" s="124"/>
      <c r="U18" s="124"/>
      <c r="V18" s="124"/>
      <c r="W18" s="124"/>
    </row>
    <row r="19" spans="1:23">
      <c r="A19" s="142" t="s">
        <v>213</v>
      </c>
      <c r="B19" s="142"/>
      <c r="C19" s="113">
        <v>82.371031896451512</v>
      </c>
      <c r="D19" s="223">
        <v>87.340515768764064</v>
      </c>
      <c r="E19" s="113">
        <v>92.024132327354053</v>
      </c>
      <c r="F19" s="223">
        <v>93.381357653527161</v>
      </c>
      <c r="G19" s="113">
        <v>93.656614759191967</v>
      </c>
      <c r="H19" s="223">
        <v>94.557691606750353</v>
      </c>
      <c r="I19" s="113">
        <v>94.601907768431786</v>
      </c>
      <c r="J19" s="223">
        <v>94.782644600799387</v>
      </c>
      <c r="K19" s="113">
        <v>94.081196937601121</v>
      </c>
      <c r="L19" s="223">
        <v>93.529015146620537</v>
      </c>
      <c r="M19" s="113">
        <v>93.048267845762155</v>
      </c>
      <c r="N19" s="223">
        <v>91.602861741482613</v>
      </c>
      <c r="O19" s="124"/>
      <c r="P19" s="124"/>
      <c r="Q19" s="124"/>
      <c r="R19" s="124"/>
      <c r="S19" s="124"/>
      <c r="T19" s="124"/>
      <c r="U19" s="124"/>
      <c r="V19" s="124"/>
      <c r="W19" s="124"/>
    </row>
    <row r="20" spans="1:23">
      <c r="A20" s="142" t="s">
        <v>214</v>
      </c>
      <c r="B20" s="142"/>
      <c r="C20" s="113">
        <v>13.170616449087483</v>
      </c>
      <c r="D20" s="223">
        <v>8.5214353875334279</v>
      </c>
      <c r="E20" s="113">
        <v>4.1841991305036155</v>
      </c>
      <c r="F20" s="223">
        <v>3.244122421703354</v>
      </c>
      <c r="G20" s="113">
        <v>2.7611878617936703</v>
      </c>
      <c r="H20" s="223">
        <v>2.030842177493863</v>
      </c>
      <c r="I20" s="113">
        <v>1.9326993160680344</v>
      </c>
      <c r="J20" s="223">
        <v>2.0120239157004591</v>
      </c>
      <c r="K20" s="113">
        <v>2.351175087151602</v>
      </c>
      <c r="L20" s="223">
        <v>2.7273194142798687</v>
      </c>
      <c r="M20" s="113">
        <v>2.6754196234863672</v>
      </c>
      <c r="N20" s="223">
        <v>3.6017831110062444</v>
      </c>
      <c r="O20" s="124"/>
      <c r="P20" s="124"/>
      <c r="Q20" s="124"/>
      <c r="R20" s="124"/>
      <c r="S20" s="124"/>
      <c r="T20" s="124"/>
      <c r="U20" s="124"/>
      <c r="V20" s="124"/>
      <c r="W20" s="124"/>
    </row>
    <row r="21" spans="1:23">
      <c r="A21" s="142" t="s">
        <v>215</v>
      </c>
      <c r="B21" s="142"/>
      <c r="C21" s="113">
        <v>4.4583516544610049</v>
      </c>
      <c r="D21" s="223">
        <v>4.1380488437025083</v>
      </c>
      <c r="E21" s="113">
        <v>3.7916685421423262</v>
      </c>
      <c r="F21" s="223">
        <v>3.3745199247694786</v>
      </c>
      <c r="G21" s="113">
        <v>3.5821973790143602</v>
      </c>
      <c r="H21" s="223">
        <v>3.4114662157557851</v>
      </c>
      <c r="I21" s="113">
        <v>3.4653929155001819</v>
      </c>
      <c r="J21" s="223">
        <v>3.2053314835001485</v>
      </c>
      <c r="K21" s="113">
        <v>3.567627975247277</v>
      </c>
      <c r="L21" s="223">
        <v>3.7436654390995852</v>
      </c>
      <c r="M21" s="113">
        <v>4.2763125307514755</v>
      </c>
      <c r="N21" s="223">
        <v>4.7953551475111444</v>
      </c>
      <c r="O21" s="124"/>
      <c r="P21" s="124"/>
      <c r="Q21" s="124"/>
      <c r="R21" s="124"/>
      <c r="S21" s="124"/>
      <c r="T21" s="124"/>
      <c r="U21" s="124"/>
      <c r="V21" s="124"/>
      <c r="W21" s="124"/>
    </row>
    <row r="22" spans="1:23">
      <c r="A22" s="172" t="s">
        <v>391</v>
      </c>
      <c r="B22" s="172"/>
      <c r="C22" s="421"/>
      <c r="D22" s="421"/>
      <c r="E22" s="132"/>
      <c r="F22" s="132"/>
      <c r="G22" s="132"/>
      <c r="H22" s="132"/>
      <c r="I22" s="132"/>
      <c r="J22" s="132"/>
      <c r="K22" s="132"/>
      <c r="L22" s="132"/>
      <c r="M22" s="132"/>
      <c r="N22" s="132"/>
      <c r="O22" s="124"/>
      <c r="P22" s="124"/>
      <c r="Q22" s="124"/>
      <c r="R22" s="124"/>
      <c r="S22" s="124"/>
      <c r="T22" s="124"/>
      <c r="U22" s="124"/>
      <c r="V22" s="124"/>
      <c r="W22" s="124"/>
    </row>
    <row r="23" spans="1:23">
      <c r="A23" s="161" t="s">
        <v>3</v>
      </c>
      <c r="B23" s="161"/>
      <c r="C23" s="423">
        <v>100</v>
      </c>
      <c r="D23" s="424">
        <v>100</v>
      </c>
      <c r="E23" s="423">
        <v>100</v>
      </c>
      <c r="F23" s="424">
        <v>100</v>
      </c>
      <c r="G23" s="423">
        <v>100</v>
      </c>
      <c r="H23" s="424">
        <v>100</v>
      </c>
      <c r="I23" s="423">
        <v>100</v>
      </c>
      <c r="J23" s="424">
        <v>100</v>
      </c>
      <c r="K23" s="423">
        <v>100</v>
      </c>
      <c r="L23" s="424">
        <v>100</v>
      </c>
      <c r="M23" s="423">
        <v>100</v>
      </c>
      <c r="N23" s="424">
        <v>100</v>
      </c>
      <c r="O23" s="124"/>
      <c r="P23" s="124"/>
      <c r="Q23" s="124"/>
      <c r="R23" s="124"/>
      <c r="S23" s="124"/>
      <c r="T23" s="124"/>
      <c r="U23" s="124"/>
      <c r="V23" s="124"/>
      <c r="W23" s="124"/>
    </row>
    <row r="24" spans="1:23">
      <c r="A24" s="142" t="s">
        <v>213</v>
      </c>
      <c r="B24" s="142"/>
      <c r="C24" s="113">
        <v>90.763325500536951</v>
      </c>
      <c r="D24" s="223">
        <v>94.856128792693795</v>
      </c>
      <c r="E24" s="113">
        <v>96.223003476163314</v>
      </c>
      <c r="F24" s="223">
        <v>96.984376355382494</v>
      </c>
      <c r="G24" s="113">
        <v>96.744755567877277</v>
      </c>
      <c r="H24" s="223">
        <v>97.847818244744062</v>
      </c>
      <c r="I24" s="113">
        <v>98.761263458070061</v>
      </c>
      <c r="J24" s="223">
        <v>98.543977514589471</v>
      </c>
      <c r="K24" s="113">
        <v>97.59296779367692</v>
      </c>
      <c r="L24" s="223">
        <v>97.42160676906137</v>
      </c>
      <c r="M24" s="113">
        <v>97.211603253073946</v>
      </c>
      <c r="N24" s="223">
        <v>97.684168038106051</v>
      </c>
      <c r="O24" s="124"/>
      <c r="P24" s="124"/>
      <c r="Q24" s="124"/>
      <c r="R24" s="124"/>
      <c r="S24" s="124"/>
      <c r="T24" s="124"/>
      <c r="U24" s="124"/>
      <c r="V24" s="124"/>
      <c r="W24" s="124"/>
    </row>
    <row r="25" spans="1:23">
      <c r="A25" s="142" t="s">
        <v>214</v>
      </c>
      <c r="B25" s="142"/>
      <c r="C25" s="113">
        <v>7.6220906123403767</v>
      </c>
      <c r="D25" s="223">
        <v>4.2895967596800686</v>
      </c>
      <c r="E25" s="113">
        <v>2.8579155258758018</v>
      </c>
      <c r="F25" s="223">
        <v>2.3565583645774097</v>
      </c>
      <c r="G25" s="113">
        <v>2.3594168745956936</v>
      </c>
      <c r="H25" s="223">
        <v>1.5156647994770158</v>
      </c>
      <c r="I25" s="113">
        <v>0.89274155362567642</v>
      </c>
      <c r="J25" s="223">
        <v>1.1847018396992965</v>
      </c>
      <c r="K25" s="113">
        <v>1.7431021625652496</v>
      </c>
      <c r="L25" s="223">
        <v>1.935526318067625</v>
      </c>
      <c r="M25" s="113">
        <v>2.2555024051131172</v>
      </c>
      <c r="N25" s="223">
        <v>1.8127611956216765</v>
      </c>
      <c r="O25" s="124"/>
      <c r="P25" s="124"/>
      <c r="Q25" s="124"/>
      <c r="R25" s="124"/>
      <c r="S25" s="124"/>
      <c r="T25" s="124"/>
      <c r="U25" s="124"/>
      <c r="V25" s="124"/>
      <c r="W25" s="124"/>
    </row>
    <row r="26" spans="1:23">
      <c r="A26" s="142" t="s">
        <v>215</v>
      </c>
      <c r="B26" s="142"/>
      <c r="C26" s="113">
        <v>1.6145838871226701</v>
      </c>
      <c r="D26" s="223">
        <v>0.85427444762614224</v>
      </c>
      <c r="E26" s="113">
        <v>0.91908099796088782</v>
      </c>
      <c r="F26" s="223">
        <v>0.65906528004009524</v>
      </c>
      <c r="G26" s="113">
        <v>0.89582755752703069</v>
      </c>
      <c r="H26" s="223">
        <v>0.63651695577891843</v>
      </c>
      <c r="I26" s="113">
        <v>0.34599498830426989</v>
      </c>
      <c r="J26" s="223">
        <v>0.2713206457112376</v>
      </c>
      <c r="K26" s="113">
        <v>0.66393004375782638</v>
      </c>
      <c r="L26" s="223">
        <v>0.64286691287101627</v>
      </c>
      <c r="M26" s="113">
        <v>0.5328943418129416</v>
      </c>
      <c r="N26" s="223">
        <v>0.50307076627227187</v>
      </c>
      <c r="O26" s="124"/>
      <c r="P26" s="124"/>
      <c r="Q26" s="124"/>
      <c r="R26" s="124"/>
      <c r="S26" s="124"/>
      <c r="T26" s="124"/>
      <c r="U26" s="124"/>
      <c r="V26" s="124"/>
      <c r="W26" s="124"/>
    </row>
    <row r="27" spans="1:23">
      <c r="A27" s="161" t="s">
        <v>4</v>
      </c>
      <c r="B27" s="161"/>
      <c r="C27" s="423">
        <v>100</v>
      </c>
      <c r="D27" s="424">
        <v>100</v>
      </c>
      <c r="E27" s="110">
        <v>100</v>
      </c>
      <c r="F27" s="424">
        <v>100</v>
      </c>
      <c r="G27" s="110">
        <v>100</v>
      </c>
      <c r="H27" s="424">
        <v>100</v>
      </c>
      <c r="I27" s="110">
        <v>100</v>
      </c>
      <c r="J27" s="424">
        <v>100</v>
      </c>
      <c r="K27" s="110">
        <v>100</v>
      </c>
      <c r="L27" s="424">
        <v>100</v>
      </c>
      <c r="M27" s="110">
        <v>100</v>
      </c>
      <c r="N27" s="424">
        <v>100</v>
      </c>
      <c r="O27" s="124"/>
      <c r="P27" s="124"/>
      <c r="Q27" s="124"/>
      <c r="R27" s="124"/>
      <c r="S27" s="124"/>
      <c r="T27" s="124"/>
      <c r="U27" s="124"/>
      <c r="V27" s="124"/>
      <c r="W27" s="124"/>
    </row>
    <row r="28" spans="1:23">
      <c r="A28" s="142" t="s">
        <v>213</v>
      </c>
      <c r="B28" s="142"/>
      <c r="C28" s="113">
        <v>91.727279024660575</v>
      </c>
      <c r="D28" s="223">
        <v>95.116947066064839</v>
      </c>
      <c r="E28" s="113">
        <v>97.322027507530152</v>
      </c>
      <c r="F28" s="223">
        <v>97.312377941039713</v>
      </c>
      <c r="G28" s="113">
        <v>97.579302858521288</v>
      </c>
      <c r="H28" s="223">
        <v>95.937644173566767</v>
      </c>
      <c r="I28" s="113">
        <v>96.263134432910917</v>
      </c>
      <c r="J28" s="223">
        <v>98.153370013755165</v>
      </c>
      <c r="K28" s="113">
        <v>97.250005920756593</v>
      </c>
      <c r="L28" s="223">
        <v>94.78916451528417</v>
      </c>
      <c r="M28" s="113">
        <v>95.12527498199232</v>
      </c>
      <c r="N28" s="223">
        <v>95.061559810448927</v>
      </c>
      <c r="O28" s="124"/>
      <c r="P28" s="124"/>
      <c r="Q28" s="124"/>
      <c r="R28" s="124"/>
      <c r="S28" s="124"/>
      <c r="T28" s="124"/>
      <c r="U28" s="124"/>
      <c r="V28" s="124"/>
      <c r="W28" s="124"/>
    </row>
    <row r="29" spans="1:23">
      <c r="A29" s="142" t="s">
        <v>214</v>
      </c>
      <c r="B29" s="142"/>
      <c r="C29" s="113">
        <v>6.962339521566455</v>
      </c>
      <c r="D29" s="223">
        <v>3.9726097661058684</v>
      </c>
      <c r="E29" s="113">
        <v>2.3504601395106168</v>
      </c>
      <c r="F29" s="223">
        <v>2.3426866075429267</v>
      </c>
      <c r="G29" s="113">
        <v>2.2084187673380775</v>
      </c>
      <c r="H29" s="223">
        <v>3.7972788124549774</v>
      </c>
      <c r="I29" s="113">
        <v>3.4672780148167015</v>
      </c>
      <c r="J29" s="223">
        <v>1.6931740027510318</v>
      </c>
      <c r="K29" s="113">
        <v>2.4259313350121969</v>
      </c>
      <c r="L29" s="223">
        <v>4.9174991581546745</v>
      </c>
      <c r="M29" s="113">
        <v>3.508088850818619</v>
      </c>
      <c r="N29" s="223">
        <v>3.6917433088767182</v>
      </c>
      <c r="O29" s="124"/>
      <c r="P29" s="124"/>
      <c r="Q29" s="124"/>
      <c r="R29" s="124"/>
      <c r="S29" s="124"/>
      <c r="T29" s="124"/>
      <c r="U29" s="124"/>
      <c r="V29" s="124"/>
      <c r="W29" s="124"/>
    </row>
    <row r="30" spans="1:23">
      <c r="A30" s="142" t="s">
        <v>215</v>
      </c>
      <c r="B30" s="142"/>
      <c r="C30" s="113">
        <v>1.310381453772975</v>
      </c>
      <c r="D30" s="223">
        <v>0.91044316782929835</v>
      </c>
      <c r="E30" s="113">
        <v>0.32751235295922976</v>
      </c>
      <c r="F30" s="223">
        <v>0.34493545141736348</v>
      </c>
      <c r="G30" s="113">
        <v>0.21227837414063444</v>
      </c>
      <c r="H30" s="223">
        <v>0.26507701397825961</v>
      </c>
      <c r="I30" s="113">
        <v>0.26958755227238956</v>
      </c>
      <c r="J30" s="223">
        <v>0.15345598349381018</v>
      </c>
      <c r="K30" s="113">
        <v>0.32406274423120945</v>
      </c>
      <c r="L30" s="223">
        <v>0.29333632656115538</v>
      </c>
      <c r="M30" s="113">
        <v>1.3666361671890515</v>
      </c>
      <c r="N30" s="223">
        <v>1.246696880674353</v>
      </c>
      <c r="O30" s="124"/>
      <c r="P30" s="124"/>
      <c r="Q30" s="124"/>
      <c r="R30" s="124"/>
      <c r="S30" s="124"/>
      <c r="T30" s="124"/>
      <c r="U30" s="124"/>
      <c r="V30" s="124"/>
      <c r="W30" s="124"/>
    </row>
    <row r="31" spans="1:23">
      <c r="A31" s="161" t="s">
        <v>5</v>
      </c>
      <c r="B31" s="142"/>
      <c r="C31" s="110">
        <v>100</v>
      </c>
      <c r="D31" s="420">
        <v>100</v>
      </c>
      <c r="E31" s="110">
        <v>100</v>
      </c>
      <c r="F31" s="420">
        <v>100</v>
      </c>
      <c r="G31" s="110">
        <v>100</v>
      </c>
      <c r="H31" s="420">
        <v>100</v>
      </c>
      <c r="I31" s="110">
        <v>100</v>
      </c>
      <c r="J31" s="420">
        <v>100</v>
      </c>
      <c r="K31" s="110">
        <v>100</v>
      </c>
      <c r="L31" s="420">
        <v>100</v>
      </c>
      <c r="M31" s="110">
        <v>100</v>
      </c>
      <c r="N31" s="420">
        <v>100</v>
      </c>
      <c r="O31" s="124"/>
      <c r="P31" s="124"/>
      <c r="Q31" s="124"/>
      <c r="R31" s="124"/>
      <c r="S31" s="124"/>
      <c r="T31" s="124"/>
      <c r="U31" s="124"/>
      <c r="V31" s="124"/>
      <c r="W31" s="124"/>
    </row>
    <row r="32" spans="1:23">
      <c r="A32" s="142" t="s">
        <v>213</v>
      </c>
      <c r="B32" s="142"/>
      <c r="C32" s="113">
        <v>90.221808869806736</v>
      </c>
      <c r="D32" s="223">
        <v>93.365153534328456</v>
      </c>
      <c r="E32" s="113">
        <v>93.90618105972483</v>
      </c>
      <c r="F32" s="223">
        <v>97.154496063247848</v>
      </c>
      <c r="G32" s="113">
        <v>97.177091076422073</v>
      </c>
      <c r="H32" s="223">
        <v>96.427523380583594</v>
      </c>
      <c r="I32" s="113">
        <v>96.20646215941791</v>
      </c>
      <c r="J32" s="223">
        <v>95.716960129528445</v>
      </c>
      <c r="K32" s="113">
        <v>97.000927419017941</v>
      </c>
      <c r="L32" s="223">
        <v>97.080014852331942</v>
      </c>
      <c r="M32" s="113">
        <v>96.611650407611961</v>
      </c>
      <c r="N32" s="223">
        <v>95.680755801389822</v>
      </c>
      <c r="O32" s="124"/>
      <c r="P32" s="124"/>
      <c r="Q32" s="124"/>
      <c r="R32" s="124"/>
      <c r="S32" s="124"/>
      <c r="T32" s="124"/>
      <c r="U32" s="124"/>
      <c r="V32" s="124"/>
      <c r="W32" s="124"/>
    </row>
    <row r="33" spans="1:23">
      <c r="A33" s="142" t="s">
        <v>214</v>
      </c>
      <c r="B33" s="142"/>
      <c r="C33" s="113">
        <v>7.9072759934259977</v>
      </c>
      <c r="D33" s="223">
        <v>4.8265594593539687</v>
      </c>
      <c r="E33" s="113">
        <v>4.2883358068268418</v>
      </c>
      <c r="F33" s="223">
        <v>1.7208501714354645</v>
      </c>
      <c r="G33" s="113">
        <v>1.5362288060599625</v>
      </c>
      <c r="H33" s="223">
        <v>2.9268790589075877</v>
      </c>
      <c r="I33" s="113">
        <v>3.4977733399058777</v>
      </c>
      <c r="J33" s="223">
        <v>3.4633677393240232</v>
      </c>
      <c r="K33" s="113">
        <v>2.2654924929190305</v>
      </c>
      <c r="L33" s="223">
        <v>2.2178369831409346</v>
      </c>
      <c r="M33" s="113">
        <v>2.5001803592756771</v>
      </c>
      <c r="N33" s="223">
        <v>2.610957148760487</v>
      </c>
      <c r="O33" s="124"/>
      <c r="P33" s="124"/>
      <c r="Q33" s="124"/>
      <c r="R33" s="124"/>
      <c r="S33" s="124"/>
      <c r="T33" s="124"/>
      <c r="U33" s="124"/>
      <c r="V33" s="124"/>
      <c r="W33" s="124"/>
    </row>
    <row r="34" spans="1:23">
      <c r="A34" s="142" t="s">
        <v>215</v>
      </c>
      <c r="B34" s="142"/>
      <c r="C34" s="113">
        <v>1.8709151367672725</v>
      </c>
      <c r="D34" s="223">
        <v>1.8082870063175736</v>
      </c>
      <c r="E34" s="113">
        <v>1.8054831334483175</v>
      </c>
      <c r="F34" s="223">
        <v>1.1246537653166802</v>
      </c>
      <c r="G34" s="113">
        <v>1.2866801175179641</v>
      </c>
      <c r="H34" s="223">
        <v>0.64559756050882267</v>
      </c>
      <c r="I34" s="113">
        <v>0.29576450067621368</v>
      </c>
      <c r="J34" s="223">
        <v>0.81967213114754101</v>
      </c>
      <c r="K34" s="113">
        <v>0.7335800880630311</v>
      </c>
      <c r="L34" s="223">
        <v>0.70214816452712436</v>
      </c>
      <c r="M34" s="113">
        <v>0.88816923311235974</v>
      </c>
      <c r="N34" s="223">
        <v>1.7082870498496814</v>
      </c>
      <c r="O34" s="124"/>
      <c r="P34" s="124"/>
      <c r="Q34" s="124"/>
      <c r="R34" s="124"/>
      <c r="S34" s="124"/>
      <c r="T34" s="124"/>
      <c r="U34" s="124"/>
      <c r="V34" s="124"/>
      <c r="W34" s="124"/>
    </row>
    <row r="35" spans="1:23">
      <c r="A35" s="161" t="s">
        <v>6</v>
      </c>
      <c r="B35" s="161"/>
      <c r="C35" s="110">
        <v>100</v>
      </c>
      <c r="D35" s="420">
        <v>100</v>
      </c>
      <c r="E35" s="110">
        <v>100</v>
      </c>
      <c r="F35" s="420">
        <v>100</v>
      </c>
      <c r="G35" s="110">
        <v>100</v>
      </c>
      <c r="H35" s="420">
        <v>100</v>
      </c>
      <c r="I35" s="110">
        <v>100</v>
      </c>
      <c r="J35" s="420">
        <v>100</v>
      </c>
      <c r="K35" s="110">
        <v>100</v>
      </c>
      <c r="L35" s="420">
        <v>100</v>
      </c>
      <c r="M35" s="110">
        <v>100</v>
      </c>
      <c r="N35" s="420">
        <v>100</v>
      </c>
      <c r="O35" s="124"/>
      <c r="P35" s="124"/>
      <c r="Q35" s="124"/>
      <c r="R35" s="124"/>
      <c r="S35" s="124"/>
      <c r="T35" s="124"/>
      <c r="U35" s="124"/>
      <c r="V35" s="124"/>
      <c r="W35" s="124"/>
    </row>
    <row r="36" spans="1:23">
      <c r="A36" s="142" t="s">
        <v>213</v>
      </c>
      <c r="B36" s="142"/>
      <c r="C36" s="113">
        <v>82.515414258188827</v>
      </c>
      <c r="D36" s="223">
        <v>89.050665235494236</v>
      </c>
      <c r="E36" s="113">
        <v>94.654273936377081</v>
      </c>
      <c r="F36" s="223">
        <v>94.851199157637112</v>
      </c>
      <c r="G36" s="113">
        <v>96.753754482461105</v>
      </c>
      <c r="H36" s="223">
        <v>97.134297339424165</v>
      </c>
      <c r="I36" s="113">
        <v>96.746448921898363</v>
      </c>
      <c r="J36" s="223">
        <v>98.738205641401777</v>
      </c>
      <c r="K36" s="113">
        <v>99.26558221935899</v>
      </c>
      <c r="L36" s="223">
        <v>99.621514196382236</v>
      </c>
      <c r="M36" s="113">
        <v>99.759615384615387</v>
      </c>
      <c r="N36" s="223">
        <v>99.338169566114289</v>
      </c>
      <c r="O36" s="124"/>
      <c r="P36" s="124"/>
      <c r="Q36" s="124"/>
      <c r="R36" s="124"/>
      <c r="S36" s="124"/>
      <c r="T36" s="124"/>
      <c r="U36" s="124"/>
      <c r="V36" s="124"/>
      <c r="W36" s="124"/>
    </row>
    <row r="37" spans="1:23">
      <c r="A37" s="142" t="s">
        <v>214</v>
      </c>
      <c r="B37" s="142"/>
      <c r="C37" s="113">
        <v>14.173410404624279</v>
      </c>
      <c r="D37" s="223">
        <v>8.8285449650718917</v>
      </c>
      <c r="E37" s="113">
        <v>3.7605973399704444</v>
      </c>
      <c r="F37" s="223">
        <v>3.6412274024061415</v>
      </c>
      <c r="G37" s="113">
        <v>1.6642400711801342</v>
      </c>
      <c r="H37" s="223">
        <v>1.5539706209809652</v>
      </c>
      <c r="I37" s="113">
        <v>2.0520845822316733</v>
      </c>
      <c r="J37" s="223">
        <v>0.64395022438806082</v>
      </c>
      <c r="K37" s="113">
        <v>0.58431309389595754</v>
      </c>
      <c r="L37" s="223">
        <v>0.22468638843529662</v>
      </c>
      <c r="M37" s="113">
        <v>0.10183781735505874</v>
      </c>
      <c r="N37" s="223">
        <v>0.56040706869284196</v>
      </c>
      <c r="O37" s="124"/>
      <c r="P37" s="124"/>
      <c r="Q37" s="124"/>
      <c r="R37" s="124"/>
      <c r="S37" s="124"/>
      <c r="T37" s="124"/>
      <c r="U37" s="124"/>
      <c r="V37" s="124"/>
      <c r="W37" s="124"/>
    </row>
    <row r="38" spans="1:23">
      <c r="A38" s="142" t="s">
        <v>215</v>
      </c>
      <c r="B38" s="142"/>
      <c r="C38" s="113">
        <v>3.3111753371868979</v>
      </c>
      <c r="D38" s="223">
        <v>2.1207897994338789</v>
      </c>
      <c r="E38" s="113">
        <v>1.5851287236524851</v>
      </c>
      <c r="F38" s="223">
        <v>1.5075734399567435</v>
      </c>
      <c r="G38" s="113">
        <v>1.5820054463587585</v>
      </c>
      <c r="H38" s="223">
        <v>1.3117320395948746</v>
      </c>
      <c r="I38" s="113">
        <v>1.201466495869959</v>
      </c>
      <c r="J38" s="223">
        <v>0.61784413421016648</v>
      </c>
      <c r="K38" s="113">
        <v>0.15010468674504751</v>
      </c>
      <c r="L38" s="223">
        <v>0.15379941518247067</v>
      </c>
      <c r="M38" s="113">
        <v>0.13854679802955666</v>
      </c>
      <c r="N38" s="223">
        <v>0.1014233651928763</v>
      </c>
      <c r="O38" s="124"/>
      <c r="P38" s="124"/>
      <c r="Q38" s="124"/>
      <c r="R38" s="124"/>
      <c r="S38" s="124"/>
      <c r="T38" s="124"/>
      <c r="U38" s="124"/>
      <c r="V38" s="124"/>
      <c r="W38" s="124"/>
    </row>
    <row r="39" spans="1:23">
      <c r="A39" s="161" t="s">
        <v>2</v>
      </c>
      <c r="B39" s="161"/>
      <c r="C39" s="110">
        <v>100</v>
      </c>
      <c r="D39" s="420">
        <v>100</v>
      </c>
      <c r="E39" s="110">
        <v>100</v>
      </c>
      <c r="F39" s="420">
        <v>100</v>
      </c>
      <c r="G39" s="110">
        <v>100</v>
      </c>
      <c r="H39" s="420">
        <v>100</v>
      </c>
      <c r="I39" s="110">
        <v>100</v>
      </c>
      <c r="J39" s="420">
        <v>100</v>
      </c>
      <c r="K39" s="110">
        <v>100</v>
      </c>
      <c r="L39" s="420">
        <v>100</v>
      </c>
      <c r="M39" s="110">
        <v>100</v>
      </c>
      <c r="N39" s="420">
        <v>100</v>
      </c>
      <c r="O39" s="124"/>
      <c r="P39" s="124"/>
      <c r="Q39" s="124"/>
      <c r="R39" s="124"/>
      <c r="S39" s="124"/>
      <c r="T39" s="124"/>
      <c r="U39" s="124"/>
      <c r="V39" s="124"/>
      <c r="W39" s="124"/>
    </row>
    <row r="40" spans="1:23">
      <c r="A40" s="142" t="s">
        <v>213</v>
      </c>
      <c r="B40" s="142"/>
      <c r="C40" s="113">
        <v>84.263413882276382</v>
      </c>
      <c r="D40" s="223">
        <v>88.750391250713463</v>
      </c>
      <c r="E40" s="113">
        <v>90.988885745794747</v>
      </c>
      <c r="F40" s="223">
        <v>90.502605161890841</v>
      </c>
      <c r="G40" s="113">
        <v>93.488718423196431</v>
      </c>
      <c r="H40" s="223">
        <v>94.675794994600864</v>
      </c>
      <c r="I40" s="113">
        <v>92.320941148031395</v>
      </c>
      <c r="J40" s="223">
        <v>90.478711283282792</v>
      </c>
      <c r="K40" s="113">
        <v>92.879432726694162</v>
      </c>
      <c r="L40" s="223">
        <v>92.435342374200843</v>
      </c>
      <c r="M40" s="113">
        <v>91.063789685544748</v>
      </c>
      <c r="N40" s="223">
        <v>91.477296786122594</v>
      </c>
      <c r="O40" s="124"/>
      <c r="P40" s="124"/>
      <c r="Q40" s="124"/>
      <c r="R40" s="124"/>
      <c r="S40" s="124"/>
      <c r="T40" s="124"/>
      <c r="U40" s="124"/>
      <c r="V40" s="124"/>
      <c r="W40" s="124"/>
    </row>
    <row r="41" spans="1:23">
      <c r="A41" s="142" t="s">
        <v>214</v>
      </c>
      <c r="B41" s="142"/>
      <c r="C41" s="113">
        <v>11.720556250107036</v>
      </c>
      <c r="D41" s="223">
        <v>7.0966435291734946</v>
      </c>
      <c r="E41" s="113">
        <v>4.0496718199744999</v>
      </c>
      <c r="F41" s="223">
        <v>3.9347971681871328</v>
      </c>
      <c r="G41" s="113">
        <v>1.7774796061677292</v>
      </c>
      <c r="H41" s="223">
        <v>1.2557572374075354</v>
      </c>
      <c r="I41" s="113">
        <v>0.98338419803323163</v>
      </c>
      <c r="J41" s="223">
        <v>1.8058160528668339</v>
      </c>
      <c r="K41" s="113">
        <v>1.5111136824672484</v>
      </c>
      <c r="L41" s="223">
        <v>1.8621543116712385</v>
      </c>
      <c r="M41" s="113">
        <v>1.7504888646560111</v>
      </c>
      <c r="N41" s="223">
        <v>1.3225310166692543</v>
      </c>
      <c r="O41" s="124"/>
      <c r="P41" s="124"/>
      <c r="Q41" s="124"/>
      <c r="R41" s="124"/>
      <c r="S41" s="124"/>
      <c r="T41" s="124"/>
      <c r="U41" s="124"/>
      <c r="V41" s="124"/>
      <c r="W41" s="124"/>
    </row>
    <row r="42" spans="1:23">
      <c r="A42" s="142" t="s">
        <v>215</v>
      </c>
      <c r="B42" s="142"/>
      <c r="C42" s="113">
        <v>4.0160298676165853</v>
      </c>
      <c r="D42" s="223">
        <v>4.1529652201130487</v>
      </c>
      <c r="E42" s="113">
        <v>4.9614424342307544</v>
      </c>
      <c r="F42" s="223">
        <v>5.5625976699220159</v>
      </c>
      <c r="G42" s="113">
        <v>4.733801970635831</v>
      </c>
      <c r="H42" s="223">
        <v>4.0684477679915965</v>
      </c>
      <c r="I42" s="113">
        <v>6.6956746539353835</v>
      </c>
      <c r="J42" s="223">
        <v>7.7154726638503739</v>
      </c>
      <c r="K42" s="113">
        <v>5.6094535908385801</v>
      </c>
      <c r="L42" s="223">
        <v>5.7025033141279167</v>
      </c>
      <c r="M42" s="113">
        <v>7.185721449799237</v>
      </c>
      <c r="N42" s="223">
        <v>7.2001721972081478</v>
      </c>
      <c r="O42" s="124"/>
      <c r="P42" s="124"/>
      <c r="Q42" s="124"/>
      <c r="R42" s="124"/>
      <c r="S42" s="124"/>
      <c r="T42" s="124"/>
      <c r="U42" s="124"/>
      <c r="V42" s="124"/>
      <c r="W42" s="124"/>
    </row>
    <row r="43" spans="1:23">
      <c r="A43" s="161" t="s">
        <v>8</v>
      </c>
      <c r="B43" s="161"/>
      <c r="C43" s="110">
        <v>100</v>
      </c>
      <c r="D43" s="420">
        <v>100</v>
      </c>
      <c r="E43" s="110">
        <v>100</v>
      </c>
      <c r="F43" s="420">
        <v>100</v>
      </c>
      <c r="G43" s="110">
        <v>100</v>
      </c>
      <c r="H43" s="420">
        <v>100</v>
      </c>
      <c r="I43" s="110">
        <v>100</v>
      </c>
      <c r="J43" s="420">
        <v>100</v>
      </c>
      <c r="K43" s="110">
        <v>100</v>
      </c>
      <c r="L43" s="420">
        <v>100</v>
      </c>
      <c r="M43" s="110">
        <v>100</v>
      </c>
      <c r="N43" s="420">
        <v>100</v>
      </c>
      <c r="O43" s="124"/>
      <c r="P43" s="124"/>
      <c r="Q43" s="124"/>
      <c r="R43" s="124"/>
      <c r="S43" s="124"/>
      <c r="T43" s="124"/>
      <c r="U43" s="124"/>
      <c r="V43" s="124"/>
      <c r="W43" s="124"/>
    </row>
    <row r="44" spans="1:23">
      <c r="A44" s="142" t="s">
        <v>213</v>
      </c>
      <c r="B44" s="142"/>
      <c r="C44" s="113">
        <v>68.319725188100037</v>
      </c>
      <c r="D44" s="223">
        <v>77.731673582295997</v>
      </c>
      <c r="E44" s="113">
        <v>77.409351365862236</v>
      </c>
      <c r="F44" s="223">
        <v>79.344419878881084</v>
      </c>
      <c r="G44" s="113">
        <v>78.217564685152553</v>
      </c>
      <c r="H44" s="223">
        <v>80.42590458631021</v>
      </c>
      <c r="I44" s="113">
        <v>76.061328121513924</v>
      </c>
      <c r="J44" s="223">
        <v>76.506103858273974</v>
      </c>
      <c r="K44" s="113">
        <v>79.896601563947669</v>
      </c>
      <c r="L44" s="223">
        <v>80.264944527239606</v>
      </c>
      <c r="M44" s="113">
        <v>82.57648589040322</v>
      </c>
      <c r="N44" s="223">
        <v>83.747807744219315</v>
      </c>
      <c r="O44" s="124"/>
      <c r="P44" s="124"/>
      <c r="Q44" s="124"/>
      <c r="R44" s="124"/>
      <c r="S44" s="124"/>
      <c r="T44" s="124"/>
      <c r="U44" s="124"/>
      <c r="V44" s="124"/>
      <c r="W44" s="124"/>
    </row>
    <row r="45" spans="1:23">
      <c r="A45" s="142" t="s">
        <v>214</v>
      </c>
      <c r="B45" s="142" t="s">
        <v>266</v>
      </c>
      <c r="C45" s="113">
        <v>26.376302600715228</v>
      </c>
      <c r="D45" s="223">
        <v>16.788770746887966</v>
      </c>
      <c r="E45" s="113">
        <v>19.418293574754458</v>
      </c>
      <c r="F45" s="223">
        <v>16.138613861386141</v>
      </c>
      <c r="G45" s="113">
        <v>17.100992302698693</v>
      </c>
      <c r="H45" s="223">
        <v>15.339940078359069</v>
      </c>
      <c r="I45" s="113">
        <v>19.157006059632494</v>
      </c>
      <c r="J45" s="223">
        <v>17.41298802178499</v>
      </c>
      <c r="K45" s="113">
        <v>14.647185264796352</v>
      </c>
      <c r="L45" s="223">
        <v>14.29458519622454</v>
      </c>
      <c r="M45" s="113">
        <v>13.633756392338082</v>
      </c>
      <c r="N45" s="223">
        <v>11.28900598879828</v>
      </c>
      <c r="O45" s="124"/>
      <c r="P45" s="124"/>
      <c r="Q45" s="124"/>
      <c r="R45" s="124"/>
      <c r="S45" s="124"/>
      <c r="T45" s="124"/>
      <c r="U45" s="124"/>
      <c r="V45" s="124"/>
      <c r="W45" s="124"/>
    </row>
    <row r="46" spans="1:23">
      <c r="A46" s="142" t="s">
        <v>215</v>
      </c>
      <c r="B46" s="142"/>
      <c r="C46" s="113">
        <v>5.3039722111847416</v>
      </c>
      <c r="D46" s="223">
        <v>5.479555670816044</v>
      </c>
      <c r="E46" s="113">
        <v>3.1723550593833019</v>
      </c>
      <c r="F46" s="223">
        <v>4.5169662597327696</v>
      </c>
      <c r="G46" s="113">
        <v>4.6814430121487529</v>
      </c>
      <c r="H46" s="223">
        <v>4.2341553353307217</v>
      </c>
      <c r="I46" s="113">
        <v>4.7816658188535781</v>
      </c>
      <c r="J46" s="223">
        <v>6.0809081199410357</v>
      </c>
      <c r="K46" s="113">
        <v>5.4562131712559765</v>
      </c>
      <c r="L46" s="223">
        <v>5.4404702765358506</v>
      </c>
      <c r="M46" s="113">
        <v>3.7897577172587074</v>
      </c>
      <c r="N46" s="223">
        <v>4.9631862669824054</v>
      </c>
      <c r="O46" s="124"/>
      <c r="P46" s="124"/>
      <c r="Q46" s="124"/>
      <c r="R46" s="124"/>
      <c r="S46" s="124"/>
      <c r="T46" s="124"/>
      <c r="U46" s="124"/>
      <c r="V46" s="124"/>
      <c r="W46" s="124"/>
    </row>
    <row r="47" spans="1:23">
      <c r="A47" s="161" t="s">
        <v>46</v>
      </c>
      <c r="B47" s="161"/>
      <c r="C47" s="110">
        <v>100</v>
      </c>
      <c r="D47" s="420">
        <v>100</v>
      </c>
      <c r="E47" s="110">
        <v>100</v>
      </c>
      <c r="F47" s="420">
        <v>100</v>
      </c>
      <c r="G47" s="110">
        <v>100</v>
      </c>
      <c r="H47" s="420">
        <v>100</v>
      </c>
      <c r="I47" s="110">
        <v>100</v>
      </c>
      <c r="J47" s="420">
        <v>100</v>
      </c>
      <c r="K47" s="110">
        <v>100</v>
      </c>
      <c r="L47" s="420">
        <v>100</v>
      </c>
      <c r="M47" s="110">
        <v>100</v>
      </c>
      <c r="N47" s="420">
        <v>100</v>
      </c>
      <c r="O47" s="124"/>
      <c r="P47" s="124"/>
      <c r="Q47" s="124"/>
      <c r="R47" s="124"/>
      <c r="S47" s="124"/>
      <c r="T47" s="124"/>
      <c r="U47" s="124"/>
      <c r="V47" s="124"/>
      <c r="W47" s="124"/>
    </row>
    <row r="48" spans="1:23">
      <c r="A48" s="142" t="s">
        <v>213</v>
      </c>
      <c r="B48" s="142"/>
      <c r="C48" s="113">
        <v>57.46428670880789</v>
      </c>
      <c r="D48" s="223">
        <v>70.644568159763011</v>
      </c>
      <c r="E48" s="113">
        <v>82.075958292799172</v>
      </c>
      <c r="F48" s="223">
        <v>85.192669142787494</v>
      </c>
      <c r="G48" s="113">
        <v>86.988040704645371</v>
      </c>
      <c r="H48" s="223">
        <v>88.117444290970425</v>
      </c>
      <c r="I48" s="113">
        <v>89.638735715530373</v>
      </c>
      <c r="J48" s="223">
        <v>89.531962677409652</v>
      </c>
      <c r="K48" s="113">
        <v>88.212180746561884</v>
      </c>
      <c r="L48" s="223">
        <v>89.38075242303654</v>
      </c>
      <c r="M48" s="113">
        <v>92.642672380163603</v>
      </c>
      <c r="N48" s="223">
        <v>94.596457890376513</v>
      </c>
      <c r="O48" s="124"/>
      <c r="P48" s="124"/>
      <c r="Q48" s="124"/>
      <c r="R48" s="124"/>
      <c r="S48" s="124"/>
      <c r="T48" s="124"/>
      <c r="U48" s="124"/>
      <c r="V48" s="124"/>
      <c r="W48" s="124"/>
    </row>
    <row r="49" spans="1:23">
      <c r="A49" s="142" t="s">
        <v>214</v>
      </c>
      <c r="B49" s="142"/>
      <c r="C49" s="113">
        <v>32.814457965525882</v>
      </c>
      <c r="D49" s="223">
        <v>23.734613616630064</v>
      </c>
      <c r="E49" s="113">
        <v>15.101558470387758</v>
      </c>
      <c r="F49" s="223">
        <v>13.376825818370763</v>
      </c>
      <c r="G49" s="113">
        <v>10.880806714421865</v>
      </c>
      <c r="H49" s="223">
        <v>9.2263687369360348</v>
      </c>
      <c r="I49" s="113">
        <v>8.102168035390072</v>
      </c>
      <c r="J49" s="223">
        <v>8.0485517816211711</v>
      </c>
      <c r="K49" s="113">
        <v>8.3230817252079401</v>
      </c>
      <c r="L49" s="223">
        <v>8.1968213666658531</v>
      </c>
      <c r="M49" s="113">
        <v>5.2069642246268524</v>
      </c>
      <c r="N49" s="223">
        <v>3.7477767671442388</v>
      </c>
      <c r="O49" s="124"/>
      <c r="P49" s="124"/>
      <c r="Q49" s="124"/>
      <c r="R49" s="124"/>
      <c r="S49" s="124"/>
      <c r="T49" s="124"/>
      <c r="U49" s="124"/>
      <c r="V49" s="124"/>
      <c r="W49" s="124"/>
    </row>
    <row r="50" spans="1:23">
      <c r="A50" s="142" t="s">
        <v>215</v>
      </c>
      <c r="B50" s="142"/>
      <c r="C50" s="113">
        <v>9.7212553256662311</v>
      </c>
      <c r="D50" s="223">
        <v>5.6208182236069257</v>
      </c>
      <c r="E50" s="113">
        <v>2.8224832368130683</v>
      </c>
      <c r="F50" s="223">
        <v>1.43050503884174</v>
      </c>
      <c r="G50" s="113">
        <v>2.1311525809327634</v>
      </c>
      <c r="H50" s="223">
        <v>2.6561869720935349</v>
      </c>
      <c r="I50" s="113">
        <v>2.2590962490795548</v>
      </c>
      <c r="J50" s="223">
        <v>2.4194855409691836</v>
      </c>
      <c r="K50" s="113">
        <v>3.4647375282301747</v>
      </c>
      <c r="L50" s="223">
        <v>2.4224262102976004</v>
      </c>
      <c r="M50" s="113">
        <v>2.1503633952095447</v>
      </c>
      <c r="N50" s="223">
        <v>1.6557653424792449</v>
      </c>
      <c r="O50" s="124"/>
      <c r="P50" s="124"/>
      <c r="Q50" s="124"/>
      <c r="R50" s="124"/>
      <c r="S50" s="124"/>
      <c r="T50" s="124"/>
      <c r="U50" s="124"/>
      <c r="V50" s="124"/>
      <c r="W50" s="124"/>
    </row>
    <row r="51" spans="1:23">
      <c r="A51" s="161" t="s">
        <v>47</v>
      </c>
      <c r="B51" s="161"/>
      <c r="C51" s="110">
        <v>100</v>
      </c>
      <c r="D51" s="420">
        <v>100</v>
      </c>
      <c r="E51" s="110">
        <v>100</v>
      </c>
      <c r="F51" s="420">
        <v>100</v>
      </c>
      <c r="G51" s="110">
        <v>100</v>
      </c>
      <c r="H51" s="420">
        <v>100</v>
      </c>
      <c r="I51" s="110">
        <v>100</v>
      </c>
      <c r="J51" s="420">
        <v>100</v>
      </c>
      <c r="K51" s="110">
        <v>100</v>
      </c>
      <c r="L51" s="420">
        <v>100</v>
      </c>
      <c r="M51" s="110">
        <v>100</v>
      </c>
      <c r="N51" s="420">
        <v>100</v>
      </c>
      <c r="O51" s="124"/>
      <c r="P51" s="124"/>
      <c r="Q51" s="124"/>
      <c r="R51" s="124"/>
      <c r="S51" s="124"/>
      <c r="T51" s="124"/>
      <c r="U51" s="124"/>
      <c r="V51" s="124"/>
      <c r="W51" s="124"/>
    </row>
    <row r="52" spans="1:23">
      <c r="A52" s="142" t="s">
        <v>213</v>
      </c>
      <c r="B52" s="142"/>
      <c r="C52" s="113">
        <v>88.018249000829499</v>
      </c>
      <c r="D52" s="223">
        <v>90.41753984712274</v>
      </c>
      <c r="E52" s="113">
        <v>91.452588947232101</v>
      </c>
      <c r="F52" s="223">
        <v>91.24564195669727</v>
      </c>
      <c r="G52" s="113">
        <v>93.432301112827744</v>
      </c>
      <c r="H52" s="223">
        <v>92.388135571128799</v>
      </c>
      <c r="I52" s="113">
        <v>91.425922868861832</v>
      </c>
      <c r="J52" s="223">
        <v>90.736095382577304</v>
      </c>
      <c r="K52" s="113">
        <v>91.295642130289252</v>
      </c>
      <c r="L52" s="223">
        <v>92.84547947811474</v>
      </c>
      <c r="M52" s="113">
        <v>92.885020266109052</v>
      </c>
      <c r="N52" s="223">
        <v>92.495836802664442</v>
      </c>
      <c r="O52" s="124"/>
      <c r="P52" s="124"/>
      <c r="Q52" s="124"/>
      <c r="R52" s="124"/>
      <c r="S52" s="124"/>
      <c r="T52" s="124"/>
      <c r="U52" s="124"/>
      <c r="V52" s="124"/>
      <c r="W52" s="124"/>
    </row>
    <row r="53" spans="1:23">
      <c r="A53" s="142" t="s">
        <v>214</v>
      </c>
      <c r="B53" s="142"/>
      <c r="C53" s="113">
        <v>7.6555312570696028</v>
      </c>
      <c r="D53" s="223">
        <v>3.4739359053627412</v>
      </c>
      <c r="E53" s="113">
        <v>1.0129741693941463</v>
      </c>
      <c r="F53" s="223">
        <v>0.97218786608730556</v>
      </c>
      <c r="G53" s="113">
        <v>0.46304381899196173</v>
      </c>
      <c r="H53" s="223">
        <v>1.2808091516160005</v>
      </c>
      <c r="I53" s="113">
        <v>1.6038298899033638</v>
      </c>
      <c r="J53" s="223">
        <v>1.4837289801499967</v>
      </c>
      <c r="K53" s="113">
        <v>1.1701921374554223</v>
      </c>
      <c r="L53" s="223">
        <v>1.5627229347326368</v>
      </c>
      <c r="M53" s="113">
        <v>1.1203649331862906</v>
      </c>
      <c r="N53" s="223">
        <v>1.4861896695282666</v>
      </c>
      <c r="O53" s="124"/>
      <c r="P53" s="124"/>
      <c r="Q53" s="124"/>
      <c r="R53" s="124"/>
      <c r="S53" s="124"/>
      <c r="T53" s="124"/>
      <c r="U53" s="124"/>
      <c r="V53" s="124"/>
      <c r="W53" s="124"/>
    </row>
    <row r="54" spans="1:23">
      <c r="A54" s="142" t="s">
        <v>215</v>
      </c>
      <c r="B54" s="142"/>
      <c r="C54" s="113">
        <v>4.3262197421008972</v>
      </c>
      <c r="D54" s="223">
        <v>6.1085242475145138</v>
      </c>
      <c r="E54" s="113">
        <v>7.5344368833737549</v>
      </c>
      <c r="F54" s="223">
        <v>7.7821701772154261</v>
      </c>
      <c r="G54" s="113">
        <v>6.1046550681802918</v>
      </c>
      <c r="H54" s="223">
        <v>6.33105527725521</v>
      </c>
      <c r="I54" s="113">
        <v>6.9702472412348087</v>
      </c>
      <c r="J54" s="223">
        <v>7.7801756372727082</v>
      </c>
      <c r="K54" s="113">
        <v>7.5341657322553175</v>
      </c>
      <c r="L54" s="223">
        <v>5.5917975871526178</v>
      </c>
      <c r="M54" s="113">
        <v>5.9946148007046594</v>
      </c>
      <c r="N54" s="223">
        <v>6.0179735278072872</v>
      </c>
      <c r="O54" s="124"/>
      <c r="P54" s="124"/>
      <c r="Q54" s="124"/>
      <c r="R54" s="124"/>
      <c r="S54" s="124"/>
      <c r="T54" s="124"/>
      <c r="U54" s="124"/>
      <c r="V54" s="124"/>
      <c r="W54" s="124"/>
    </row>
    <row r="55" spans="1:23">
      <c r="A55" s="161" t="s">
        <v>7</v>
      </c>
      <c r="B55" s="161"/>
      <c r="C55" s="110">
        <v>100</v>
      </c>
      <c r="D55" s="420">
        <v>100</v>
      </c>
      <c r="E55" s="110">
        <v>100</v>
      </c>
      <c r="F55" s="420">
        <v>100</v>
      </c>
      <c r="G55" s="110">
        <v>100</v>
      </c>
      <c r="H55" s="420">
        <v>100</v>
      </c>
      <c r="I55" s="110">
        <v>100</v>
      </c>
      <c r="J55" s="420">
        <v>100</v>
      </c>
      <c r="K55" s="110">
        <v>100</v>
      </c>
      <c r="L55" s="420">
        <v>100</v>
      </c>
      <c r="M55" s="110">
        <v>100</v>
      </c>
      <c r="N55" s="420">
        <v>100</v>
      </c>
      <c r="O55" s="124"/>
      <c r="P55" s="124"/>
      <c r="Q55" s="124"/>
      <c r="R55" s="124"/>
      <c r="S55" s="124"/>
      <c r="T55" s="124"/>
      <c r="U55" s="124"/>
      <c r="V55" s="124"/>
      <c r="W55" s="124"/>
    </row>
    <row r="56" spans="1:23">
      <c r="A56" s="142" t="s">
        <v>213</v>
      </c>
      <c r="B56" s="142"/>
      <c r="C56" s="113">
        <v>84.372458751974193</v>
      </c>
      <c r="D56" s="223">
        <v>88.56283582277365</v>
      </c>
      <c r="E56" s="113">
        <v>93.208554597951306</v>
      </c>
      <c r="F56" s="223">
        <v>94.541710158828678</v>
      </c>
      <c r="G56" s="113">
        <v>94.54278780767487</v>
      </c>
      <c r="H56" s="223">
        <v>93.492579352182858</v>
      </c>
      <c r="I56" s="113">
        <v>95.031152983787521</v>
      </c>
      <c r="J56" s="223">
        <v>95.990979833632622</v>
      </c>
      <c r="K56" s="113">
        <v>93.224620240287038</v>
      </c>
      <c r="L56" s="223">
        <v>94.013311828445509</v>
      </c>
      <c r="M56" s="113">
        <v>90.740536364639667</v>
      </c>
      <c r="N56" s="223">
        <v>92.237840778029039</v>
      </c>
      <c r="O56" s="124"/>
      <c r="P56" s="124"/>
      <c r="Q56" s="124"/>
      <c r="R56" s="124"/>
      <c r="S56" s="124"/>
      <c r="T56" s="124"/>
      <c r="U56" s="124"/>
      <c r="V56" s="124"/>
      <c r="W56" s="124"/>
    </row>
    <row r="57" spans="1:23">
      <c r="A57" s="142" t="s">
        <v>214</v>
      </c>
      <c r="B57" s="142"/>
      <c r="C57" s="113">
        <v>12.109949931113277</v>
      </c>
      <c r="D57" s="223">
        <v>7.839534912984937</v>
      </c>
      <c r="E57" s="113">
        <v>3.1629958503815905</v>
      </c>
      <c r="F57" s="223">
        <v>2.9181595057409653</v>
      </c>
      <c r="G57" s="113">
        <v>2.5126003360089602</v>
      </c>
      <c r="H57" s="223">
        <v>2.7553894485971182</v>
      </c>
      <c r="I57" s="113">
        <v>2.5186486719558467</v>
      </c>
      <c r="J57" s="223">
        <v>1.9670980659277149</v>
      </c>
      <c r="K57" s="113">
        <v>3.0157461949590338</v>
      </c>
      <c r="L57" s="223">
        <v>2.3098066831739397</v>
      </c>
      <c r="M57" s="113">
        <v>2.5172382355340375</v>
      </c>
      <c r="N57" s="223">
        <v>1.7622498778663631</v>
      </c>
      <c r="O57" s="124"/>
      <c r="P57" s="124"/>
      <c r="Q57" s="124"/>
      <c r="R57" s="124"/>
      <c r="S57" s="124"/>
      <c r="T57" s="124"/>
      <c r="U57" s="124"/>
      <c r="V57" s="124"/>
      <c r="W57" s="124"/>
    </row>
    <row r="58" spans="1:23">
      <c r="A58" s="142" t="s">
        <v>215</v>
      </c>
      <c r="B58" s="142"/>
      <c r="C58" s="113">
        <v>3.5175913169125308</v>
      </c>
      <c r="D58" s="223">
        <v>3.5976292642414025</v>
      </c>
      <c r="E58" s="113">
        <v>3.628449551667102</v>
      </c>
      <c r="F58" s="223">
        <v>2.5401303354303608</v>
      </c>
      <c r="G58" s="113">
        <v>2.9446118563161683</v>
      </c>
      <c r="H58" s="223">
        <v>3.7520311992200197</v>
      </c>
      <c r="I58" s="113">
        <v>2.45019834425664</v>
      </c>
      <c r="J58" s="223">
        <v>2.0419221004396557</v>
      </c>
      <c r="K58" s="113">
        <v>3.7596335647539316</v>
      </c>
      <c r="L58" s="223">
        <v>3.6768814883805456</v>
      </c>
      <c r="M58" s="113">
        <v>6.7422253998262986</v>
      </c>
      <c r="N58" s="223">
        <v>5.999909344104597</v>
      </c>
      <c r="O58" s="124"/>
      <c r="P58" s="124"/>
      <c r="Q58" s="124"/>
      <c r="R58" s="124"/>
      <c r="S58" s="124"/>
      <c r="T58" s="124"/>
      <c r="U58" s="124"/>
      <c r="V58" s="124"/>
      <c r="W58" s="124"/>
    </row>
    <row r="59" spans="1:23">
      <c r="A59" s="161" t="s">
        <v>1</v>
      </c>
      <c r="B59" s="161"/>
      <c r="C59" s="110">
        <v>100</v>
      </c>
      <c r="D59" s="420">
        <v>100</v>
      </c>
      <c r="E59" s="110">
        <v>100</v>
      </c>
      <c r="F59" s="420">
        <v>100</v>
      </c>
      <c r="G59" s="110">
        <v>100</v>
      </c>
      <c r="H59" s="420">
        <v>100</v>
      </c>
      <c r="I59" s="110">
        <v>100</v>
      </c>
      <c r="J59" s="420">
        <v>100</v>
      </c>
      <c r="K59" s="110">
        <v>100</v>
      </c>
      <c r="L59" s="420">
        <v>100</v>
      </c>
      <c r="M59" s="110">
        <v>100</v>
      </c>
      <c r="N59" s="420">
        <v>100</v>
      </c>
      <c r="O59" s="124"/>
      <c r="P59" s="124"/>
      <c r="Q59" s="124"/>
      <c r="R59" s="124"/>
      <c r="S59" s="124"/>
      <c r="T59" s="124"/>
      <c r="U59" s="124"/>
      <c r="V59" s="124"/>
      <c r="W59" s="124"/>
    </row>
    <row r="60" spans="1:23">
      <c r="A60" s="142" t="s">
        <v>213</v>
      </c>
      <c r="B60" s="142"/>
      <c r="C60" s="113">
        <v>94.830845834554779</v>
      </c>
      <c r="D60" s="223">
        <v>95.594797593544882</v>
      </c>
      <c r="E60" s="113">
        <v>95.723747290877441</v>
      </c>
      <c r="F60" s="223">
        <v>96.12373539500949</v>
      </c>
      <c r="G60" s="113">
        <v>95.951134733140677</v>
      </c>
      <c r="H60" s="223">
        <v>96.504411740632207</v>
      </c>
      <c r="I60" s="113">
        <v>96.773211227994096</v>
      </c>
      <c r="J60" s="223">
        <v>97.080596123461945</v>
      </c>
      <c r="K60" s="113">
        <v>97.979789462064232</v>
      </c>
      <c r="L60" s="223">
        <v>97.489180703314972</v>
      </c>
      <c r="M60" s="113">
        <v>97.354477701770861</v>
      </c>
      <c r="N60" s="223">
        <v>97.290231013257227</v>
      </c>
      <c r="O60" s="124"/>
      <c r="P60" s="124"/>
      <c r="Q60" s="124"/>
      <c r="R60" s="124"/>
      <c r="S60" s="124"/>
      <c r="T60" s="124"/>
      <c r="U60" s="124"/>
      <c r="V60" s="124"/>
      <c r="W60" s="124"/>
    </row>
    <row r="61" spans="1:23">
      <c r="A61" s="142" t="s">
        <v>214</v>
      </c>
      <c r="B61" s="142"/>
      <c r="C61" s="113">
        <v>3.5562806334801897</v>
      </c>
      <c r="D61" s="223">
        <v>2.2060224539315434</v>
      </c>
      <c r="E61" s="113">
        <v>1.2907906115109216</v>
      </c>
      <c r="F61" s="223">
        <v>1.1437601211931254</v>
      </c>
      <c r="G61" s="113">
        <v>1.0954940754063685</v>
      </c>
      <c r="H61" s="223">
        <v>0.81948696121924469</v>
      </c>
      <c r="I61" s="113">
        <v>0.89259236820371857</v>
      </c>
      <c r="J61" s="223">
        <v>0.66295008095339725</v>
      </c>
      <c r="K61" s="113">
        <v>0.86265052113198637</v>
      </c>
      <c r="L61" s="223">
        <v>0.84469758084666802</v>
      </c>
      <c r="M61" s="113">
        <v>0.61672221018492723</v>
      </c>
      <c r="N61" s="223">
        <v>1.1476086358920989</v>
      </c>
      <c r="O61" s="124"/>
      <c r="P61" s="124"/>
      <c r="Q61" s="124"/>
      <c r="R61" s="124"/>
      <c r="S61" s="124"/>
      <c r="T61" s="124"/>
      <c r="U61" s="124"/>
      <c r="V61" s="124"/>
      <c r="W61" s="124"/>
    </row>
    <row r="62" spans="1:23">
      <c r="A62" s="142" t="s">
        <v>215</v>
      </c>
      <c r="B62" s="142"/>
      <c r="C62" s="113">
        <v>1.6128735319650318</v>
      </c>
      <c r="D62" s="223">
        <v>2.1991799525235671</v>
      </c>
      <c r="E62" s="113">
        <v>2.9854620976116304</v>
      </c>
      <c r="F62" s="223">
        <v>2.7325044837973844</v>
      </c>
      <c r="G62" s="113">
        <v>2.9533711914529568</v>
      </c>
      <c r="H62" s="223">
        <v>2.6761012981485424</v>
      </c>
      <c r="I62" s="113">
        <v>2.3341964038021867</v>
      </c>
      <c r="J62" s="223">
        <v>2.2564537955846586</v>
      </c>
      <c r="K62" s="113">
        <v>1.1575600168037852</v>
      </c>
      <c r="L62" s="223">
        <v>1.6661217158383652</v>
      </c>
      <c r="M62" s="113">
        <v>2.0288000880442145</v>
      </c>
      <c r="N62" s="223">
        <v>1.5621603508506738</v>
      </c>
      <c r="O62" s="124"/>
      <c r="P62" s="124"/>
      <c r="Q62" s="124"/>
      <c r="R62" s="124"/>
      <c r="S62" s="124"/>
      <c r="T62" s="124"/>
      <c r="U62" s="124"/>
      <c r="V62" s="124"/>
      <c r="W62" s="124"/>
    </row>
    <row r="63" spans="1:23">
      <c r="A63" s="131" t="s">
        <v>402</v>
      </c>
      <c r="B63" s="202"/>
      <c r="C63" s="421"/>
      <c r="D63" s="132"/>
      <c r="E63" s="132"/>
      <c r="F63" s="132"/>
      <c r="G63" s="132"/>
      <c r="H63" s="132"/>
      <c r="I63" s="132"/>
      <c r="J63" s="132"/>
      <c r="K63" s="132"/>
      <c r="L63" s="132"/>
      <c r="M63" s="132"/>
      <c r="N63" s="132"/>
      <c r="O63" s="124"/>
      <c r="P63" s="124"/>
      <c r="Q63" s="124"/>
      <c r="R63" s="124"/>
      <c r="S63" s="124"/>
      <c r="T63" s="124"/>
      <c r="U63" s="124"/>
      <c r="V63" s="124"/>
      <c r="W63" s="124"/>
    </row>
    <row r="64" spans="1:23">
      <c r="A64" s="161" t="s">
        <v>282</v>
      </c>
      <c r="B64" s="161"/>
      <c r="C64" s="180" t="s">
        <v>161</v>
      </c>
      <c r="D64" s="425" t="s">
        <v>161</v>
      </c>
      <c r="E64" s="110">
        <v>100</v>
      </c>
      <c r="F64" s="420">
        <v>100</v>
      </c>
      <c r="G64" s="110">
        <v>100</v>
      </c>
      <c r="H64" s="420">
        <v>100</v>
      </c>
      <c r="I64" s="110">
        <v>100</v>
      </c>
      <c r="J64" s="420">
        <v>100</v>
      </c>
      <c r="K64" s="110">
        <v>100</v>
      </c>
      <c r="L64" s="420">
        <v>100</v>
      </c>
      <c r="M64" s="110">
        <v>100</v>
      </c>
      <c r="N64" s="420">
        <v>100</v>
      </c>
      <c r="O64" s="124"/>
      <c r="P64" s="124"/>
      <c r="Q64" s="124"/>
      <c r="R64" s="124"/>
      <c r="S64" s="124"/>
      <c r="T64" s="124"/>
      <c r="U64" s="124"/>
      <c r="V64" s="124"/>
      <c r="W64" s="124"/>
    </row>
    <row r="65" spans="1:23">
      <c r="A65" s="142" t="s">
        <v>213</v>
      </c>
      <c r="B65" s="142"/>
      <c r="C65" s="426" t="s">
        <v>161</v>
      </c>
      <c r="D65" s="427" t="s">
        <v>161</v>
      </c>
      <c r="E65" s="428">
        <v>83.518642113885264</v>
      </c>
      <c r="F65" s="429">
        <v>87.459540360462711</v>
      </c>
      <c r="G65" s="428">
        <v>88.298188978180733</v>
      </c>
      <c r="H65" s="429">
        <v>87.77782452007348</v>
      </c>
      <c r="I65" s="428">
        <v>89.378259190111379</v>
      </c>
      <c r="J65" s="429">
        <v>90.465938363762859</v>
      </c>
      <c r="K65" s="428">
        <v>90.377270125409794</v>
      </c>
      <c r="L65" s="429">
        <v>87.570347599905418</v>
      </c>
      <c r="M65" s="428">
        <v>87.716983960425722</v>
      </c>
      <c r="N65" s="429">
        <v>87.007749354220493</v>
      </c>
      <c r="O65" s="124"/>
      <c r="P65" s="124"/>
      <c r="Q65" s="124"/>
      <c r="R65" s="124"/>
      <c r="S65" s="124"/>
      <c r="T65" s="124"/>
      <c r="U65" s="124"/>
      <c r="V65" s="124"/>
      <c r="W65" s="124"/>
    </row>
    <row r="66" spans="1:23">
      <c r="A66" s="142" t="s">
        <v>214</v>
      </c>
      <c r="B66" s="142"/>
      <c r="C66" s="426" t="s">
        <v>161</v>
      </c>
      <c r="D66" s="427" t="s">
        <v>161</v>
      </c>
      <c r="E66" s="428">
        <v>8.4549343202985163</v>
      </c>
      <c r="F66" s="429">
        <v>4.2005896513483538</v>
      </c>
      <c r="G66" s="428">
        <v>5.149163175126497</v>
      </c>
      <c r="H66" s="429">
        <v>4.7298529019954287</v>
      </c>
      <c r="I66" s="428">
        <v>4.3488057683641284</v>
      </c>
      <c r="J66" s="429">
        <v>2.9558317507474192</v>
      </c>
      <c r="K66" s="428">
        <v>3.8393089452047668</v>
      </c>
      <c r="L66" s="429">
        <v>5.4315441002601084</v>
      </c>
      <c r="M66" s="428">
        <v>4.3096986958476986</v>
      </c>
      <c r="N66" s="429">
        <v>6.0044996250312472</v>
      </c>
      <c r="O66" s="124"/>
      <c r="P66" s="124"/>
      <c r="Q66" s="124"/>
      <c r="R66" s="124"/>
      <c r="S66" s="124"/>
      <c r="T66" s="124"/>
      <c r="U66" s="124"/>
      <c r="V66" s="124"/>
      <c r="W66" s="124"/>
    </row>
    <row r="67" spans="1:23">
      <c r="A67" s="142" t="s">
        <v>215</v>
      </c>
      <c r="B67" s="142"/>
      <c r="C67" s="426" t="s">
        <v>161</v>
      </c>
      <c r="D67" s="427" t="s">
        <v>161</v>
      </c>
      <c r="E67" s="428">
        <v>8.0264235658162182</v>
      </c>
      <c r="F67" s="429">
        <v>8.3398699881889407</v>
      </c>
      <c r="G67" s="428">
        <v>6.5526478466927678</v>
      </c>
      <c r="H67" s="429">
        <v>7.4923225779310929</v>
      </c>
      <c r="I67" s="428">
        <v>6.2729350415244962</v>
      </c>
      <c r="J67" s="429">
        <v>6.5782298854897236</v>
      </c>
      <c r="K67" s="428">
        <v>5.7834209293854393</v>
      </c>
      <c r="L67" s="429">
        <v>6.9981082998344766</v>
      </c>
      <c r="M67" s="428">
        <v>7.9733173437265785</v>
      </c>
      <c r="N67" s="429">
        <v>6.9877510207482718</v>
      </c>
      <c r="O67" s="124"/>
      <c r="P67" s="124"/>
      <c r="Q67" s="124"/>
      <c r="R67" s="124"/>
      <c r="S67" s="124"/>
      <c r="T67" s="124"/>
      <c r="U67" s="124"/>
      <c r="V67" s="124"/>
      <c r="W67" s="124"/>
    </row>
    <row r="68" spans="1:23">
      <c r="A68" s="161" t="s">
        <v>290</v>
      </c>
      <c r="B68" s="161"/>
      <c r="C68" s="180" t="s">
        <v>161</v>
      </c>
      <c r="D68" s="425" t="s">
        <v>161</v>
      </c>
      <c r="E68" s="110">
        <v>100</v>
      </c>
      <c r="F68" s="420">
        <v>100</v>
      </c>
      <c r="G68" s="110">
        <v>100</v>
      </c>
      <c r="H68" s="420">
        <v>100</v>
      </c>
      <c r="I68" s="110">
        <v>100</v>
      </c>
      <c r="J68" s="420">
        <v>100</v>
      </c>
      <c r="K68" s="110">
        <v>100</v>
      </c>
      <c r="L68" s="420">
        <v>100</v>
      </c>
      <c r="M68" s="110">
        <v>100</v>
      </c>
      <c r="N68" s="420">
        <v>100</v>
      </c>
      <c r="O68" s="124"/>
      <c r="P68" s="124"/>
      <c r="Q68" s="124"/>
      <c r="R68" s="124"/>
      <c r="S68" s="124"/>
      <c r="T68" s="124"/>
      <c r="U68" s="124"/>
      <c r="V68" s="124"/>
      <c r="W68" s="124"/>
    </row>
    <row r="69" spans="1:23">
      <c r="A69" s="142" t="s">
        <v>213</v>
      </c>
      <c r="B69" s="142"/>
      <c r="C69" s="426" t="s">
        <v>161</v>
      </c>
      <c r="D69" s="427" t="s">
        <v>161</v>
      </c>
      <c r="E69" s="428">
        <v>91.097415347403938</v>
      </c>
      <c r="F69" s="429">
        <v>91.976309078342112</v>
      </c>
      <c r="G69" s="428">
        <v>91.944991096635448</v>
      </c>
      <c r="H69" s="429">
        <v>91.126070477102928</v>
      </c>
      <c r="I69" s="428">
        <v>92.351114251229063</v>
      </c>
      <c r="J69" s="429">
        <v>93.291024982294374</v>
      </c>
      <c r="K69" s="428">
        <v>93.902427673931584</v>
      </c>
      <c r="L69" s="429">
        <v>93.017101051668945</v>
      </c>
      <c r="M69" s="428">
        <v>91.904605088436824</v>
      </c>
      <c r="N69" s="429">
        <v>92.495735678003626</v>
      </c>
      <c r="O69" s="124"/>
      <c r="P69" s="124"/>
      <c r="Q69" s="124"/>
      <c r="R69" s="124"/>
      <c r="S69" s="124"/>
      <c r="T69" s="124"/>
      <c r="U69" s="124"/>
      <c r="V69" s="124"/>
      <c r="W69" s="124"/>
    </row>
    <row r="70" spans="1:23">
      <c r="A70" s="142" t="s">
        <v>214</v>
      </c>
      <c r="B70" s="142"/>
      <c r="C70" s="426" t="s">
        <v>161</v>
      </c>
      <c r="D70" s="427" t="s">
        <v>161</v>
      </c>
      <c r="E70" s="428">
        <v>4.5844062937169374</v>
      </c>
      <c r="F70" s="429">
        <v>4.388272517100841</v>
      </c>
      <c r="G70" s="428">
        <v>4.1479846871493464</v>
      </c>
      <c r="H70" s="429">
        <v>3.9146475724646814</v>
      </c>
      <c r="I70" s="428">
        <v>3.3804351025935411</v>
      </c>
      <c r="J70" s="429">
        <v>2.7524961464220747</v>
      </c>
      <c r="K70" s="428">
        <v>2.6201814938338632</v>
      </c>
      <c r="L70" s="429">
        <v>3.3057155921353449</v>
      </c>
      <c r="M70" s="428">
        <v>2.7532798640250702</v>
      </c>
      <c r="N70" s="429">
        <v>2.6634342634738442</v>
      </c>
      <c r="O70" s="124"/>
      <c r="P70" s="124"/>
      <c r="Q70" s="124"/>
      <c r="R70" s="124"/>
      <c r="S70" s="124"/>
      <c r="T70" s="124"/>
      <c r="U70" s="124"/>
      <c r="V70" s="124"/>
      <c r="W70" s="124"/>
    </row>
    <row r="71" spans="1:23">
      <c r="A71" s="142" t="s">
        <v>215</v>
      </c>
      <c r="B71" s="142"/>
      <c r="C71" s="426" t="s">
        <v>161</v>
      </c>
      <c r="D71" s="427" t="s">
        <v>161</v>
      </c>
      <c r="E71" s="428">
        <v>4.3181783588791305</v>
      </c>
      <c r="F71" s="429">
        <v>3.6354184045570461</v>
      </c>
      <c r="G71" s="428">
        <v>3.9070242162152038</v>
      </c>
      <c r="H71" s="429">
        <v>4.9592819504323931</v>
      </c>
      <c r="I71" s="428">
        <v>4.2684506461773974</v>
      </c>
      <c r="J71" s="429">
        <v>3.9564788712835539</v>
      </c>
      <c r="K71" s="428">
        <v>3.4773908322345464</v>
      </c>
      <c r="L71" s="429">
        <v>3.6771833561957021</v>
      </c>
      <c r="M71" s="428">
        <v>5.3421150475381101</v>
      </c>
      <c r="N71" s="429">
        <v>4.8408300585225179</v>
      </c>
      <c r="O71" s="124"/>
      <c r="P71" s="124"/>
      <c r="Q71" s="124"/>
      <c r="R71" s="124"/>
      <c r="S71" s="124"/>
      <c r="T71" s="124"/>
      <c r="U71" s="124"/>
      <c r="V71" s="124"/>
      <c r="W71" s="124"/>
    </row>
    <row r="72" spans="1:23">
      <c r="A72" s="161" t="s">
        <v>284</v>
      </c>
      <c r="B72" s="161"/>
      <c r="C72" s="180" t="s">
        <v>161</v>
      </c>
      <c r="D72" s="425" t="s">
        <v>161</v>
      </c>
      <c r="E72" s="110">
        <v>100</v>
      </c>
      <c r="F72" s="420">
        <v>100</v>
      </c>
      <c r="G72" s="110">
        <v>100</v>
      </c>
      <c r="H72" s="420">
        <v>100</v>
      </c>
      <c r="I72" s="110">
        <v>100</v>
      </c>
      <c r="J72" s="420">
        <v>100</v>
      </c>
      <c r="K72" s="110">
        <v>100</v>
      </c>
      <c r="L72" s="420">
        <v>100</v>
      </c>
      <c r="M72" s="110">
        <v>100</v>
      </c>
      <c r="N72" s="420">
        <v>100</v>
      </c>
      <c r="O72" s="124"/>
      <c r="P72" s="124"/>
      <c r="Q72" s="124"/>
      <c r="R72" s="124"/>
      <c r="S72" s="124"/>
      <c r="T72" s="124"/>
      <c r="U72" s="124"/>
      <c r="V72" s="124"/>
      <c r="W72" s="124"/>
    </row>
    <row r="73" spans="1:23">
      <c r="A73" s="142" t="s">
        <v>213</v>
      </c>
      <c r="B73" s="142"/>
      <c r="C73" s="426" t="s">
        <v>161</v>
      </c>
      <c r="D73" s="427" t="s">
        <v>161</v>
      </c>
      <c r="E73" s="428">
        <v>95.045739905429556</v>
      </c>
      <c r="F73" s="429">
        <v>95.394970482186949</v>
      </c>
      <c r="G73" s="428">
        <v>95.788483076461745</v>
      </c>
      <c r="H73" s="429">
        <v>96.271487993626522</v>
      </c>
      <c r="I73" s="428">
        <v>96.126458786458372</v>
      </c>
      <c r="J73" s="429">
        <v>96.036744444902027</v>
      </c>
      <c r="K73" s="428">
        <v>96.323532600760146</v>
      </c>
      <c r="L73" s="429">
        <v>96.187225076628366</v>
      </c>
      <c r="M73" s="428">
        <v>96.02608356230435</v>
      </c>
      <c r="N73" s="429">
        <v>96.136760223691084</v>
      </c>
      <c r="O73" s="124"/>
      <c r="P73" s="124"/>
      <c r="Q73" s="124"/>
      <c r="R73" s="124"/>
      <c r="S73" s="124"/>
      <c r="T73" s="124"/>
      <c r="U73" s="124"/>
      <c r="V73" s="124"/>
      <c r="W73" s="124"/>
    </row>
    <row r="74" spans="1:23">
      <c r="A74" s="142" t="s">
        <v>214</v>
      </c>
      <c r="B74" s="142"/>
      <c r="C74" s="426" t="s">
        <v>161</v>
      </c>
      <c r="D74" s="427" t="s">
        <v>161</v>
      </c>
      <c r="E74" s="428">
        <v>2.9410416544698124</v>
      </c>
      <c r="F74" s="429">
        <v>2.544715413186712</v>
      </c>
      <c r="G74" s="428">
        <v>2.0482525281667505</v>
      </c>
      <c r="H74" s="429">
        <v>1.9837214815651576</v>
      </c>
      <c r="I74" s="428">
        <v>2.0655346825162524</v>
      </c>
      <c r="J74" s="429">
        <v>1.9441473253805759</v>
      </c>
      <c r="K74" s="428">
        <v>2.0058419845110067</v>
      </c>
      <c r="L74" s="429">
        <v>2.1027178491317207</v>
      </c>
      <c r="M74" s="428">
        <v>1.8736692255294396</v>
      </c>
      <c r="N74" s="429">
        <v>1.8601845035122644</v>
      </c>
      <c r="O74" s="124"/>
      <c r="P74" s="124"/>
      <c r="Q74" s="124"/>
      <c r="R74" s="124"/>
      <c r="S74" s="124"/>
      <c r="T74" s="124"/>
      <c r="U74" s="124"/>
      <c r="V74" s="124"/>
      <c r="W74" s="124"/>
    </row>
    <row r="75" spans="1:23">
      <c r="A75" s="142" t="s">
        <v>215</v>
      </c>
      <c r="B75" s="142"/>
      <c r="C75" s="426" t="s">
        <v>161</v>
      </c>
      <c r="D75" s="427" t="s">
        <v>161</v>
      </c>
      <c r="E75" s="428">
        <v>2.0132184401006246</v>
      </c>
      <c r="F75" s="429">
        <v>2.0603141046263374</v>
      </c>
      <c r="G75" s="428">
        <v>2.1632643953714963</v>
      </c>
      <c r="H75" s="429">
        <v>1.7447905248083164</v>
      </c>
      <c r="I75" s="428">
        <v>1.808006531025383</v>
      </c>
      <c r="J75" s="429">
        <v>2.0191082297173892</v>
      </c>
      <c r="K75" s="428">
        <v>1.670625414728856</v>
      </c>
      <c r="L75" s="429">
        <v>1.7100570742399144</v>
      </c>
      <c r="M75" s="428">
        <v>2.1002472121662059</v>
      </c>
      <c r="N75" s="429">
        <v>2.0030552727966437</v>
      </c>
      <c r="O75" s="124"/>
      <c r="P75" s="124"/>
      <c r="Q75" s="124"/>
      <c r="R75" s="124"/>
      <c r="S75" s="124"/>
      <c r="T75" s="124"/>
      <c r="U75" s="124"/>
      <c r="V75" s="124"/>
      <c r="W75" s="124"/>
    </row>
    <row r="76" spans="1:23">
      <c r="A76" s="131" t="s">
        <v>301</v>
      </c>
      <c r="B76" s="202"/>
      <c r="C76" s="430"/>
      <c r="D76" s="431"/>
      <c r="E76" s="132"/>
      <c r="F76" s="132"/>
      <c r="G76" s="132"/>
      <c r="H76" s="132"/>
      <c r="I76" s="132"/>
      <c r="J76" s="132"/>
      <c r="K76" s="132"/>
      <c r="L76" s="132"/>
      <c r="M76" s="132"/>
      <c r="N76" s="132"/>
      <c r="O76" s="124"/>
      <c r="P76" s="124"/>
      <c r="Q76" s="124"/>
      <c r="R76" s="124"/>
      <c r="S76" s="124"/>
      <c r="T76" s="124"/>
      <c r="U76" s="124"/>
      <c r="V76" s="124"/>
      <c r="W76" s="124"/>
    </row>
    <row r="77" spans="1:23">
      <c r="A77" s="161" t="s">
        <v>285</v>
      </c>
      <c r="B77" s="161"/>
      <c r="C77" s="180" t="s">
        <v>161</v>
      </c>
      <c r="D77" s="425" t="s">
        <v>161</v>
      </c>
      <c r="E77" s="110">
        <v>100</v>
      </c>
      <c r="F77" s="420">
        <v>100</v>
      </c>
      <c r="G77" s="110">
        <v>100</v>
      </c>
      <c r="H77" s="420">
        <v>100</v>
      </c>
      <c r="I77" s="110">
        <v>100</v>
      </c>
      <c r="J77" s="420">
        <v>100</v>
      </c>
      <c r="K77" s="110">
        <v>100</v>
      </c>
      <c r="L77" s="420">
        <v>100</v>
      </c>
      <c r="M77" s="110">
        <v>100</v>
      </c>
      <c r="N77" s="420">
        <v>100</v>
      </c>
      <c r="O77" s="124"/>
      <c r="P77" s="124"/>
      <c r="Q77" s="124"/>
      <c r="R77" s="124"/>
      <c r="S77" s="124"/>
      <c r="T77" s="124"/>
      <c r="U77" s="124"/>
      <c r="V77" s="124"/>
      <c r="W77" s="124"/>
    </row>
    <row r="78" spans="1:23">
      <c r="A78" s="142" t="s">
        <v>213</v>
      </c>
      <c r="B78" s="142"/>
      <c r="C78" s="426" t="s">
        <v>161</v>
      </c>
      <c r="D78" s="427" t="s">
        <v>161</v>
      </c>
      <c r="E78" s="428">
        <v>88.11431536759379</v>
      </c>
      <c r="F78" s="429">
        <v>89.999339225761389</v>
      </c>
      <c r="G78" s="428">
        <v>90.157646894091357</v>
      </c>
      <c r="H78" s="429">
        <v>90.000372021041514</v>
      </c>
      <c r="I78" s="428">
        <v>90.991331984975446</v>
      </c>
      <c r="J78" s="429">
        <v>91.92889604786285</v>
      </c>
      <c r="K78" s="428">
        <v>92.539817262121758</v>
      </c>
      <c r="L78" s="429">
        <v>91.48120151508148</v>
      </c>
      <c r="M78" s="428">
        <v>91.099429033345984</v>
      </c>
      <c r="N78" s="429">
        <v>91.7</v>
      </c>
      <c r="O78" s="124"/>
      <c r="P78" s="124"/>
      <c r="Q78" s="124"/>
      <c r="R78" s="124"/>
      <c r="S78" s="124"/>
      <c r="T78" s="124"/>
      <c r="U78" s="124"/>
      <c r="V78" s="124"/>
      <c r="W78" s="124"/>
    </row>
    <row r="79" spans="1:23">
      <c r="A79" s="142" t="s">
        <v>214</v>
      </c>
      <c r="B79" s="142"/>
      <c r="C79" s="426" t="s">
        <v>161</v>
      </c>
      <c r="D79" s="427" t="s">
        <v>161</v>
      </c>
      <c r="E79" s="428">
        <v>6.3136835096834831</v>
      </c>
      <c r="F79" s="429">
        <v>5.3245817456396765</v>
      </c>
      <c r="G79" s="428">
        <v>5.2054827879057219</v>
      </c>
      <c r="H79" s="429">
        <v>4.5666326887448756</v>
      </c>
      <c r="I79" s="428">
        <v>4.108928055475296</v>
      </c>
      <c r="J79" s="429">
        <v>3.4412932175113617</v>
      </c>
      <c r="K79" s="428">
        <v>3.1839568902661322</v>
      </c>
      <c r="L79" s="429">
        <v>4.1001280695219009</v>
      </c>
      <c r="M79" s="428">
        <v>3.2483816487564314</v>
      </c>
      <c r="N79" s="429">
        <v>3.1</v>
      </c>
      <c r="O79" s="124"/>
      <c r="P79" s="124"/>
      <c r="Q79" s="124"/>
      <c r="R79" s="124"/>
      <c r="S79" s="124"/>
      <c r="T79" s="124"/>
      <c r="U79" s="124"/>
      <c r="V79" s="124"/>
      <c r="W79" s="124"/>
    </row>
    <row r="80" spans="1:23">
      <c r="A80" s="142" t="s">
        <v>215</v>
      </c>
      <c r="B80" s="142"/>
      <c r="C80" s="426" t="s">
        <v>161</v>
      </c>
      <c r="D80" s="427" t="s">
        <v>161</v>
      </c>
      <c r="E80" s="428">
        <v>5.5720011227227335</v>
      </c>
      <c r="F80" s="429">
        <v>4.676079028598938</v>
      </c>
      <c r="G80" s="428">
        <v>4.6368703180029165</v>
      </c>
      <c r="H80" s="429">
        <v>5.432995290213614</v>
      </c>
      <c r="I80" s="428">
        <v>4.8997399595492634</v>
      </c>
      <c r="J80" s="429">
        <v>4.6298107346257842</v>
      </c>
      <c r="K80" s="428">
        <v>4.2762258476121033</v>
      </c>
      <c r="L80" s="429">
        <v>4.4186704153966216</v>
      </c>
      <c r="M80" s="428">
        <v>5.6521893178975935</v>
      </c>
      <c r="N80" s="429">
        <v>5.2</v>
      </c>
      <c r="O80" s="124"/>
      <c r="P80" s="124"/>
      <c r="Q80" s="124"/>
      <c r="R80" s="124"/>
      <c r="S80" s="124"/>
      <c r="T80" s="124"/>
      <c r="U80" s="124"/>
      <c r="V80" s="124"/>
      <c r="W80" s="124"/>
    </row>
    <row r="81" spans="1:23">
      <c r="A81" s="161" t="s">
        <v>286</v>
      </c>
      <c r="B81" s="161"/>
      <c r="C81" s="180" t="s">
        <v>161</v>
      </c>
      <c r="D81" s="425" t="s">
        <v>161</v>
      </c>
      <c r="E81" s="110">
        <v>100</v>
      </c>
      <c r="F81" s="420">
        <v>100</v>
      </c>
      <c r="G81" s="110">
        <v>100</v>
      </c>
      <c r="H81" s="420">
        <v>100</v>
      </c>
      <c r="I81" s="110">
        <v>100</v>
      </c>
      <c r="J81" s="420">
        <v>100</v>
      </c>
      <c r="K81" s="110">
        <v>100</v>
      </c>
      <c r="L81" s="420">
        <v>100</v>
      </c>
      <c r="M81" s="110">
        <v>100</v>
      </c>
      <c r="N81" s="420">
        <v>100</v>
      </c>
      <c r="O81" s="124"/>
      <c r="P81" s="124"/>
      <c r="Q81" s="124"/>
      <c r="R81" s="124"/>
      <c r="S81" s="124"/>
      <c r="T81" s="124"/>
      <c r="U81" s="124"/>
      <c r="V81" s="124"/>
      <c r="W81" s="124"/>
    </row>
    <row r="82" spans="1:23">
      <c r="A82" s="142" t="s">
        <v>213</v>
      </c>
      <c r="B82" s="142"/>
      <c r="C82" s="426" t="s">
        <v>161</v>
      </c>
      <c r="D82" s="427" t="s">
        <v>161</v>
      </c>
      <c r="E82" s="428">
        <v>92.318598410046079</v>
      </c>
      <c r="F82" s="429">
        <v>93.339173128971936</v>
      </c>
      <c r="G82" s="428">
        <v>94.97479631462727</v>
      </c>
      <c r="H82" s="429">
        <v>94.670594417096737</v>
      </c>
      <c r="I82" s="428">
        <v>93.550558519205467</v>
      </c>
      <c r="J82" s="429">
        <v>94.405278354314135</v>
      </c>
      <c r="K82" s="428">
        <v>95.514559208587301</v>
      </c>
      <c r="L82" s="429">
        <v>95.259920724077034</v>
      </c>
      <c r="M82" s="428">
        <v>95.380690263720453</v>
      </c>
      <c r="N82" s="429">
        <v>94.1</v>
      </c>
      <c r="O82" s="124"/>
      <c r="P82" s="124"/>
      <c r="Q82" s="124"/>
      <c r="R82" s="124"/>
      <c r="S82" s="124"/>
      <c r="T82" s="124"/>
      <c r="U82" s="124"/>
      <c r="V82" s="124"/>
      <c r="W82" s="124"/>
    </row>
    <row r="83" spans="1:23">
      <c r="A83" s="142" t="s">
        <v>214</v>
      </c>
      <c r="B83" s="142"/>
      <c r="C83" s="426" t="s">
        <v>161</v>
      </c>
      <c r="D83" s="427" t="s">
        <v>161</v>
      </c>
      <c r="E83" s="428">
        <v>4.372781635329841</v>
      </c>
      <c r="F83" s="429">
        <v>3.7783058406868104</v>
      </c>
      <c r="G83" s="428">
        <v>2.6895606487474302</v>
      </c>
      <c r="H83" s="429">
        <v>2.8828477480682522</v>
      </c>
      <c r="I83" s="428">
        <v>3.0171448712004012</v>
      </c>
      <c r="J83" s="429">
        <v>2.2217680299152804</v>
      </c>
      <c r="K83" s="428">
        <v>2.4717408544876478</v>
      </c>
      <c r="L83" s="429">
        <v>2.4541222254448205</v>
      </c>
      <c r="M83" s="428">
        <v>1.8682605795442013</v>
      </c>
      <c r="N83" s="429">
        <v>2.2999999999999998</v>
      </c>
      <c r="O83" s="124"/>
      <c r="P83" s="124"/>
      <c r="Q83" s="124"/>
      <c r="R83" s="124"/>
      <c r="S83" s="124"/>
      <c r="T83" s="124"/>
      <c r="U83" s="124"/>
      <c r="V83" s="124"/>
      <c r="W83" s="124"/>
    </row>
    <row r="84" spans="1:23">
      <c r="A84" s="142" t="s">
        <v>215</v>
      </c>
      <c r="B84" s="142"/>
      <c r="C84" s="426" t="s">
        <v>161</v>
      </c>
      <c r="D84" s="427" t="s">
        <v>161</v>
      </c>
      <c r="E84" s="428">
        <v>3.3086199546240804</v>
      </c>
      <c r="F84" s="429">
        <v>2.882521030341251</v>
      </c>
      <c r="G84" s="428">
        <v>2.3356430366252949</v>
      </c>
      <c r="H84" s="429">
        <v>2.4465578348350179</v>
      </c>
      <c r="I84" s="428">
        <v>3.4322966095941361</v>
      </c>
      <c r="J84" s="429">
        <v>3.3729536157705806</v>
      </c>
      <c r="K84" s="428">
        <v>2.0136999369250463</v>
      </c>
      <c r="L84" s="429">
        <v>2.2859570504781472</v>
      </c>
      <c r="M84" s="428">
        <v>2.7510491567353501</v>
      </c>
      <c r="N84" s="429">
        <v>3.5999999999999996</v>
      </c>
      <c r="O84" s="124"/>
      <c r="P84" s="124"/>
      <c r="Q84" s="124"/>
      <c r="R84" s="124"/>
      <c r="S84" s="124"/>
      <c r="T84" s="124"/>
      <c r="U84" s="124"/>
      <c r="V84" s="124"/>
      <c r="W84" s="124"/>
    </row>
    <row r="85" spans="1:23">
      <c r="A85" s="161" t="s">
        <v>287</v>
      </c>
      <c r="B85" s="161"/>
      <c r="C85" s="180" t="s">
        <v>161</v>
      </c>
      <c r="D85" s="425" t="s">
        <v>161</v>
      </c>
      <c r="E85" s="110">
        <v>100</v>
      </c>
      <c r="F85" s="420">
        <v>100</v>
      </c>
      <c r="G85" s="110">
        <v>100</v>
      </c>
      <c r="H85" s="420">
        <v>100</v>
      </c>
      <c r="I85" s="110">
        <v>100</v>
      </c>
      <c r="J85" s="420">
        <v>100</v>
      </c>
      <c r="K85" s="110">
        <v>100</v>
      </c>
      <c r="L85" s="420">
        <v>100</v>
      </c>
      <c r="M85" s="110">
        <v>100</v>
      </c>
      <c r="N85" s="420">
        <v>100</v>
      </c>
      <c r="O85" s="124"/>
      <c r="P85" s="124"/>
      <c r="Q85" s="124"/>
      <c r="R85" s="124"/>
      <c r="S85" s="124"/>
      <c r="T85" s="124"/>
      <c r="U85" s="124"/>
      <c r="V85" s="124"/>
      <c r="W85" s="124"/>
    </row>
    <row r="86" spans="1:23">
      <c r="A86" s="142" t="s">
        <v>213</v>
      </c>
      <c r="B86" s="142"/>
      <c r="C86" s="426" t="s">
        <v>161</v>
      </c>
      <c r="D86" s="427" t="s">
        <v>161</v>
      </c>
      <c r="E86" s="428">
        <v>94.618913888253928</v>
      </c>
      <c r="F86" s="429">
        <v>94.926959165751228</v>
      </c>
      <c r="G86" s="428">
        <v>95.583935826140973</v>
      </c>
      <c r="H86" s="429">
        <v>96.331859382728553</v>
      </c>
      <c r="I86" s="428">
        <v>96.003238978595888</v>
      </c>
      <c r="J86" s="429">
        <v>95.92529784697949</v>
      </c>
      <c r="K86" s="428">
        <v>96.326824732020413</v>
      </c>
      <c r="L86" s="429">
        <v>96.109592619450268</v>
      </c>
      <c r="M86" s="428">
        <v>96.183267214601329</v>
      </c>
      <c r="N86" s="429">
        <v>96.6</v>
      </c>
      <c r="O86" s="124"/>
      <c r="P86" s="124"/>
      <c r="Q86" s="124"/>
      <c r="R86" s="124"/>
      <c r="S86" s="124"/>
      <c r="T86" s="124"/>
      <c r="U86" s="124"/>
      <c r="V86" s="124"/>
      <c r="W86" s="124"/>
    </row>
    <row r="87" spans="1:23">
      <c r="A87" s="142" t="s">
        <v>214</v>
      </c>
      <c r="B87" s="142"/>
      <c r="C87" s="426" t="s">
        <v>161</v>
      </c>
      <c r="D87" s="427" t="s">
        <v>161</v>
      </c>
      <c r="E87" s="428">
        <v>3.202821408745061</v>
      </c>
      <c r="F87" s="429">
        <v>2.7903770550111897</v>
      </c>
      <c r="G87" s="428">
        <v>2.357944682328434</v>
      </c>
      <c r="H87" s="429">
        <v>1.9014856706971868</v>
      </c>
      <c r="I87" s="428">
        <v>2.2593463440967305</v>
      </c>
      <c r="J87" s="429">
        <v>2.1646810201367015</v>
      </c>
      <c r="K87" s="428">
        <v>1.9723753522861753</v>
      </c>
      <c r="L87" s="429">
        <v>2.4360113358539235</v>
      </c>
      <c r="M87" s="428">
        <v>2.049177638701702</v>
      </c>
      <c r="N87" s="429">
        <v>1.6</v>
      </c>
      <c r="O87" s="124"/>
      <c r="P87" s="124"/>
      <c r="Q87" s="124"/>
      <c r="R87" s="124"/>
      <c r="S87" s="124"/>
      <c r="T87" s="124"/>
      <c r="U87" s="124"/>
      <c r="V87" s="124"/>
      <c r="W87" s="124"/>
    </row>
    <row r="88" spans="1:23">
      <c r="A88" s="142" t="s">
        <v>215</v>
      </c>
      <c r="B88" s="142"/>
      <c r="C88" s="426" t="s">
        <v>161</v>
      </c>
      <c r="D88" s="427" t="s">
        <v>161</v>
      </c>
      <c r="E88" s="428">
        <v>2.178264703001012</v>
      </c>
      <c r="F88" s="429">
        <v>2.2826637792375801</v>
      </c>
      <c r="G88" s="428">
        <v>2.0581194915305856</v>
      </c>
      <c r="H88" s="429">
        <v>1.7666549465742567</v>
      </c>
      <c r="I88" s="428">
        <v>1.7374146773073755</v>
      </c>
      <c r="J88" s="429">
        <v>1.9100211328838035</v>
      </c>
      <c r="K88" s="428">
        <v>1.7007999156934146</v>
      </c>
      <c r="L88" s="429">
        <v>1.4543960446958082</v>
      </c>
      <c r="M88" s="428">
        <v>1.7675551466969726</v>
      </c>
      <c r="N88" s="429">
        <v>1.7999999999999998</v>
      </c>
      <c r="O88" s="124"/>
      <c r="P88" s="124"/>
      <c r="Q88" s="124"/>
      <c r="R88" s="124"/>
      <c r="S88" s="124"/>
      <c r="T88" s="124"/>
      <c r="U88" s="124"/>
      <c r="V88" s="124"/>
      <c r="W88" s="124"/>
    </row>
    <row r="89" spans="1:23">
      <c r="A89" s="161" t="s">
        <v>288</v>
      </c>
      <c r="B89" s="161"/>
      <c r="C89" s="180" t="s">
        <v>161</v>
      </c>
      <c r="D89" s="425" t="s">
        <v>161</v>
      </c>
      <c r="E89" s="110">
        <v>100</v>
      </c>
      <c r="F89" s="420">
        <v>100</v>
      </c>
      <c r="G89" s="110">
        <v>100</v>
      </c>
      <c r="H89" s="420">
        <v>100</v>
      </c>
      <c r="I89" s="110">
        <v>100</v>
      </c>
      <c r="J89" s="420">
        <v>100</v>
      </c>
      <c r="K89" s="110">
        <v>100</v>
      </c>
      <c r="L89" s="420">
        <v>100</v>
      </c>
      <c r="M89" s="110">
        <v>100</v>
      </c>
      <c r="N89" s="420">
        <v>100</v>
      </c>
      <c r="O89" s="124"/>
      <c r="P89" s="124"/>
      <c r="Q89" s="124"/>
      <c r="R89" s="124"/>
      <c r="S89" s="124"/>
      <c r="T89" s="124"/>
      <c r="U89" s="124"/>
      <c r="V89" s="124"/>
      <c r="W89" s="124"/>
    </row>
    <row r="90" spans="1:23">
      <c r="A90" s="142" t="s">
        <v>213</v>
      </c>
      <c r="B90" s="142"/>
      <c r="C90" s="426" t="s">
        <v>161</v>
      </c>
      <c r="D90" s="427" t="s">
        <v>161</v>
      </c>
      <c r="E90" s="428">
        <v>95.622020859494796</v>
      </c>
      <c r="F90" s="429">
        <v>95.683037660683951</v>
      </c>
      <c r="G90" s="428">
        <v>96.212270093798224</v>
      </c>
      <c r="H90" s="429">
        <v>96.599022001252621</v>
      </c>
      <c r="I90" s="428">
        <v>96.527727500456123</v>
      </c>
      <c r="J90" s="429">
        <v>95.959040318876106</v>
      </c>
      <c r="K90" s="428">
        <v>96.536365661539165</v>
      </c>
      <c r="L90" s="429">
        <v>97.103069148414775</v>
      </c>
      <c r="M90" s="428">
        <v>96.16515683931415</v>
      </c>
      <c r="N90" s="429">
        <v>96.3</v>
      </c>
      <c r="O90" s="124"/>
      <c r="P90" s="124"/>
      <c r="Q90" s="124"/>
      <c r="R90" s="124"/>
      <c r="S90" s="124"/>
      <c r="T90" s="124"/>
      <c r="U90" s="124"/>
      <c r="V90" s="124"/>
      <c r="W90" s="124"/>
    </row>
    <row r="91" spans="1:23">
      <c r="A91" s="142" t="s">
        <v>214</v>
      </c>
      <c r="B91" s="142"/>
      <c r="C91" s="426" t="s">
        <v>161</v>
      </c>
      <c r="D91" s="427" t="s">
        <v>161</v>
      </c>
      <c r="E91" s="428">
        <v>2.3829858111671944</v>
      </c>
      <c r="F91" s="429">
        <v>2.1088220156107602</v>
      </c>
      <c r="G91" s="428">
        <v>1.6593313010638182</v>
      </c>
      <c r="H91" s="429">
        <v>1.6126416826220007</v>
      </c>
      <c r="I91" s="428">
        <v>1.9307456842751523</v>
      </c>
      <c r="J91" s="429">
        <v>2.0085277468575353</v>
      </c>
      <c r="K91" s="428">
        <v>1.9422342047992505</v>
      </c>
      <c r="L91" s="429">
        <v>1.5038064846379211</v>
      </c>
      <c r="M91" s="428">
        <v>2.0305436035773115</v>
      </c>
      <c r="N91" s="429">
        <v>2.1999999999999997</v>
      </c>
      <c r="O91" s="124"/>
      <c r="P91" s="124"/>
      <c r="Q91" s="124"/>
      <c r="R91" s="124"/>
      <c r="S91" s="124"/>
      <c r="T91" s="124"/>
      <c r="U91" s="124"/>
      <c r="V91" s="124"/>
      <c r="W91" s="124"/>
    </row>
    <row r="92" spans="1:23">
      <c r="A92" s="142" t="s">
        <v>215</v>
      </c>
      <c r="B92" s="142"/>
      <c r="C92" s="426" t="s">
        <v>161</v>
      </c>
      <c r="D92" s="427" t="s">
        <v>161</v>
      </c>
      <c r="E92" s="428">
        <v>1.9949933293380122</v>
      </c>
      <c r="F92" s="429">
        <v>2.208140323705281</v>
      </c>
      <c r="G92" s="428">
        <v>2.1283986051379551</v>
      </c>
      <c r="H92" s="429">
        <v>1.7883363161253756</v>
      </c>
      <c r="I92" s="428">
        <v>1.5415268152687318</v>
      </c>
      <c r="J92" s="429">
        <v>2.0324319342663646</v>
      </c>
      <c r="K92" s="428">
        <v>1.521400133661585</v>
      </c>
      <c r="L92" s="429">
        <v>1.3931243669472972</v>
      </c>
      <c r="M92" s="428">
        <v>1.8042995571085458</v>
      </c>
      <c r="N92" s="429">
        <v>1.5</v>
      </c>
      <c r="O92" s="124"/>
      <c r="P92" s="124"/>
      <c r="Q92" s="124"/>
      <c r="R92" s="124"/>
      <c r="S92" s="124"/>
      <c r="T92" s="124"/>
      <c r="U92" s="124"/>
      <c r="V92" s="124"/>
      <c r="W92" s="124"/>
    </row>
    <row r="93" spans="1:23">
      <c r="A93" s="161" t="s">
        <v>289</v>
      </c>
      <c r="B93" s="161"/>
      <c r="C93" s="180" t="s">
        <v>161</v>
      </c>
      <c r="D93" s="425" t="s">
        <v>161</v>
      </c>
      <c r="E93" s="110">
        <v>100</v>
      </c>
      <c r="F93" s="420">
        <v>100</v>
      </c>
      <c r="G93" s="110">
        <v>100</v>
      </c>
      <c r="H93" s="420">
        <v>100</v>
      </c>
      <c r="I93" s="110">
        <v>100</v>
      </c>
      <c r="J93" s="420">
        <v>100</v>
      </c>
      <c r="K93" s="110">
        <v>100</v>
      </c>
      <c r="L93" s="420">
        <v>100</v>
      </c>
      <c r="M93" s="110">
        <v>100</v>
      </c>
      <c r="N93" s="420">
        <v>100</v>
      </c>
      <c r="O93" s="124"/>
      <c r="P93" s="124"/>
      <c r="Q93" s="124"/>
      <c r="R93" s="124"/>
      <c r="S93" s="124"/>
      <c r="T93" s="124"/>
      <c r="U93" s="124"/>
      <c r="V93" s="124"/>
      <c r="W93" s="124"/>
    </row>
    <row r="94" spans="1:23">
      <c r="A94" s="142" t="s">
        <v>213</v>
      </c>
      <c r="B94" s="142"/>
      <c r="C94" s="426" t="s">
        <v>161</v>
      </c>
      <c r="D94" s="427" t="s">
        <v>161</v>
      </c>
      <c r="E94" s="428">
        <v>97.43405484781762</v>
      </c>
      <c r="F94" s="429">
        <v>98.040822125402542</v>
      </c>
      <c r="G94" s="428">
        <v>97.272006465090044</v>
      </c>
      <c r="H94" s="429">
        <v>98.303802567871017</v>
      </c>
      <c r="I94" s="428">
        <v>98.646756612899495</v>
      </c>
      <c r="J94" s="429">
        <v>98.272225055978708</v>
      </c>
      <c r="K94" s="428">
        <v>97.667646806931401</v>
      </c>
      <c r="L94" s="429">
        <v>97.639624304026754</v>
      </c>
      <c r="M94" s="428">
        <v>98.040556506770187</v>
      </c>
      <c r="N94" s="429">
        <v>97.399999999999991</v>
      </c>
      <c r="O94" s="124"/>
      <c r="P94" s="124"/>
      <c r="Q94" s="124"/>
      <c r="R94" s="124"/>
      <c r="S94" s="124"/>
      <c r="T94" s="124"/>
      <c r="U94" s="124"/>
      <c r="V94" s="124"/>
      <c r="W94" s="124"/>
    </row>
    <row r="95" spans="1:23">
      <c r="A95" s="142" t="s">
        <v>214</v>
      </c>
      <c r="B95" s="142"/>
      <c r="C95" s="426" t="s">
        <v>161</v>
      </c>
      <c r="D95" s="427" t="s">
        <v>161</v>
      </c>
      <c r="E95" s="428">
        <v>1.547887831164624</v>
      </c>
      <c r="F95" s="429">
        <v>0.95156911031129643</v>
      </c>
      <c r="G95" s="428">
        <v>0.78694173795038347</v>
      </c>
      <c r="H95" s="429">
        <v>0.95343961922098464</v>
      </c>
      <c r="I95" s="428">
        <v>0.70974404665478696</v>
      </c>
      <c r="J95" s="429">
        <v>0.87491030440308115</v>
      </c>
      <c r="K95" s="428">
        <v>1.2716606240543551</v>
      </c>
      <c r="L95" s="429">
        <v>1.2938759810460672</v>
      </c>
      <c r="M95" s="428">
        <v>0.92315491128181626</v>
      </c>
      <c r="N95" s="429">
        <v>1.4000000000000001</v>
      </c>
      <c r="O95" s="124"/>
      <c r="P95" s="124"/>
      <c r="Q95" s="124"/>
      <c r="R95" s="124"/>
      <c r="S95" s="124"/>
      <c r="T95" s="124"/>
      <c r="U95" s="124"/>
      <c r="V95" s="124"/>
      <c r="W95" s="124"/>
    </row>
    <row r="96" spans="1:23" ht="13.5" thickBot="1">
      <c r="A96" s="155" t="s">
        <v>215</v>
      </c>
      <c r="B96" s="155"/>
      <c r="C96" s="461" t="s">
        <v>161</v>
      </c>
      <c r="D96" s="462" t="s">
        <v>161</v>
      </c>
      <c r="E96" s="625">
        <v>1.0180573210177613</v>
      </c>
      <c r="F96" s="626">
        <v>1.0076087642861653</v>
      </c>
      <c r="G96" s="625">
        <v>1.9410517969595782</v>
      </c>
      <c r="H96" s="626">
        <v>0.74275781290799081</v>
      </c>
      <c r="I96" s="625">
        <v>0.64349934044571988</v>
      </c>
      <c r="J96" s="626">
        <v>0.8528646396182209</v>
      </c>
      <c r="K96" s="625">
        <v>1.0606925690142452</v>
      </c>
      <c r="L96" s="626">
        <v>1.0664997149271769</v>
      </c>
      <c r="M96" s="625">
        <v>1.036288581947985</v>
      </c>
      <c r="N96" s="626">
        <v>1.2</v>
      </c>
      <c r="O96" s="124"/>
      <c r="P96" s="124"/>
      <c r="Q96" s="124"/>
      <c r="R96" s="124"/>
      <c r="S96" s="124"/>
      <c r="T96" s="124"/>
      <c r="U96" s="124"/>
      <c r="V96" s="124"/>
      <c r="W96" s="124"/>
    </row>
    <row r="97" spans="1:36" ht="13.5" thickTop="1">
      <c r="A97" s="432" t="s">
        <v>222</v>
      </c>
      <c r="B97" s="432"/>
      <c r="C97" s="433"/>
      <c r="D97" s="406"/>
      <c r="E97" s="125"/>
      <c r="F97" s="125"/>
      <c r="G97" s="125"/>
      <c r="H97" s="125"/>
      <c r="I97" s="125"/>
      <c r="J97" s="125"/>
      <c r="K97" s="125"/>
      <c r="L97" s="125"/>
      <c r="M97" s="125"/>
      <c r="N97" s="125"/>
      <c r="O97" s="124"/>
      <c r="P97" s="124"/>
      <c r="Q97" s="124"/>
      <c r="R97" s="124"/>
      <c r="S97" s="124"/>
      <c r="T97" s="124"/>
      <c r="U97" s="124"/>
      <c r="V97" s="124"/>
      <c r="W97" s="124"/>
    </row>
    <row r="98" spans="1:36" ht="13.15" customHeight="1">
      <c r="A98" s="667" t="s">
        <v>412</v>
      </c>
      <c r="B98" s="667"/>
      <c r="C98" s="667"/>
      <c r="D98" s="667"/>
      <c r="E98" s="667"/>
      <c r="F98" s="667"/>
      <c r="G98" s="667"/>
      <c r="H98" s="667"/>
      <c r="I98" s="667"/>
      <c r="J98" s="667"/>
      <c r="K98" s="667"/>
      <c r="L98" s="667"/>
      <c r="M98" s="125"/>
      <c r="N98" s="125"/>
      <c r="O98" s="124"/>
      <c r="P98" s="124"/>
      <c r="Q98" s="124"/>
      <c r="R98" s="124"/>
      <c r="S98" s="124"/>
      <c r="T98" s="124"/>
      <c r="U98" s="124"/>
      <c r="V98" s="124"/>
      <c r="W98" s="124"/>
    </row>
    <row r="99" spans="1:36">
      <c r="A99" s="128" t="s">
        <v>461</v>
      </c>
      <c r="B99" s="128"/>
      <c r="C99" s="433"/>
      <c r="D99" s="406"/>
      <c r="E99" s="125"/>
      <c r="F99" s="125"/>
      <c r="G99" s="125"/>
      <c r="H99" s="125"/>
      <c r="I99" s="125"/>
      <c r="J99" s="125"/>
      <c r="K99" s="125"/>
      <c r="L99" s="125"/>
      <c r="M99" s="125"/>
      <c r="N99" s="125"/>
      <c r="O99" s="124"/>
      <c r="P99" s="124"/>
      <c r="Q99" s="124"/>
      <c r="R99" s="124"/>
      <c r="S99" s="124"/>
      <c r="T99" s="124"/>
      <c r="U99" s="124"/>
      <c r="V99" s="124"/>
      <c r="W99" s="124"/>
    </row>
    <row r="100" spans="1:36">
      <c r="A100" s="128" t="s">
        <v>472</v>
      </c>
      <c r="B100" s="128"/>
      <c r="C100" s="433"/>
      <c r="D100" s="406"/>
      <c r="E100" s="125"/>
      <c r="F100" s="125"/>
      <c r="G100" s="125"/>
      <c r="H100" s="125"/>
      <c r="I100" s="125"/>
      <c r="J100" s="125"/>
      <c r="K100" s="125"/>
      <c r="L100" s="125"/>
      <c r="M100" s="125"/>
      <c r="N100" s="125"/>
      <c r="O100" s="124"/>
      <c r="P100" s="124"/>
      <c r="Q100" s="124"/>
      <c r="R100" s="124"/>
      <c r="S100" s="124"/>
      <c r="T100" s="124"/>
      <c r="U100" s="124"/>
      <c r="V100" s="124"/>
      <c r="W100" s="124"/>
    </row>
    <row r="101" spans="1:36" s="91" customFormat="1" ht="24.75" customHeight="1">
      <c r="A101" s="667" t="s">
        <v>393</v>
      </c>
      <c r="B101" s="667"/>
      <c r="C101" s="667"/>
      <c r="D101" s="667"/>
      <c r="E101" s="667"/>
      <c r="F101" s="667"/>
      <c r="G101" s="667"/>
      <c r="H101" s="667"/>
      <c r="I101" s="667"/>
      <c r="J101" s="667"/>
      <c r="K101" s="667"/>
      <c r="L101" s="667"/>
      <c r="M101" s="667"/>
      <c r="N101" s="125"/>
      <c r="O101" s="585"/>
      <c r="P101" s="585"/>
      <c r="Q101" s="585"/>
      <c r="R101" s="585"/>
      <c r="S101" s="585"/>
      <c r="T101" s="585"/>
      <c r="U101" s="585"/>
      <c r="V101" s="585"/>
      <c r="W101" s="585"/>
      <c r="X101" s="89"/>
      <c r="Y101" s="90"/>
      <c r="Z101" s="90"/>
      <c r="AA101" s="90"/>
    </row>
    <row r="102" spans="1:36" ht="21.75" customHeight="1">
      <c r="A102" s="695" t="s">
        <v>414</v>
      </c>
      <c r="B102" s="695"/>
      <c r="C102" s="695"/>
      <c r="D102" s="695"/>
      <c r="E102" s="695"/>
      <c r="F102" s="695"/>
      <c r="G102" s="695"/>
      <c r="H102" s="695"/>
      <c r="I102" s="695"/>
      <c r="J102" s="695"/>
      <c r="K102" s="695"/>
      <c r="L102" s="695"/>
      <c r="M102" s="695"/>
      <c r="N102" s="585"/>
      <c r="O102" s="585"/>
      <c r="P102" s="585"/>
      <c r="Q102" s="585"/>
      <c r="R102" s="585"/>
      <c r="S102" s="585"/>
      <c r="T102" s="585"/>
      <c r="U102" s="585"/>
      <c r="V102" s="585"/>
      <c r="W102" s="585"/>
      <c r="X102" s="585"/>
      <c r="Y102" s="585"/>
      <c r="Z102" s="585"/>
      <c r="AA102" s="585"/>
      <c r="AB102" s="585"/>
      <c r="AC102" s="585"/>
      <c r="AD102" s="585"/>
      <c r="AE102" s="585"/>
      <c r="AF102" s="585"/>
      <c r="AG102" s="585"/>
      <c r="AH102" s="585"/>
      <c r="AI102" s="585"/>
      <c r="AJ102" s="585"/>
    </row>
  </sheetData>
  <mergeCells count="8">
    <mergeCell ref="A101:M101"/>
    <mergeCell ref="A102:M102"/>
    <mergeCell ref="B5:N6"/>
    <mergeCell ref="A1:N1"/>
    <mergeCell ref="A2:N2"/>
    <mergeCell ref="A3:N3"/>
    <mergeCell ref="A4:N4"/>
    <mergeCell ref="A98:L98"/>
  </mergeCells>
  <hyperlinks>
    <hyperlink ref="A5" location="Índice!A1" display="Índice" xr:uid="{00000000-0004-0000-1500-000000000000}"/>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rowBreaks count="1" manualBreakCount="1">
    <brk id="67"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18"/>
  <sheetViews>
    <sheetView zoomScaleNormal="100" workbookViewId="0">
      <selection activeCell="A3" sqref="A3:N3"/>
    </sheetView>
  </sheetViews>
  <sheetFormatPr defaultColWidth="0" defaultRowHeight="12.75" zeroHeight="1"/>
  <cols>
    <col min="1" max="1" width="16.42578125" customWidth="1"/>
    <col min="2" max="2" width="16.85546875" customWidth="1"/>
    <col min="3" max="6" width="9" customWidth="1"/>
    <col min="7" max="11" width="8.7109375" customWidth="1"/>
    <col min="12" max="12" width="9.5703125" customWidth="1"/>
    <col min="13" max="14" width="8.7109375" customWidth="1"/>
    <col min="15" max="27" width="0" hidden="1" customWidth="1"/>
    <col min="28" max="16384" width="8.7109375" hidden="1"/>
  </cols>
  <sheetData>
    <row r="1" spans="1:23" s="92" customFormat="1" ht="18">
      <c r="A1" s="669" t="s">
        <v>159</v>
      </c>
      <c r="B1" s="669"/>
      <c r="C1" s="669"/>
      <c r="D1" s="669"/>
      <c r="E1" s="669"/>
      <c r="F1" s="669"/>
      <c r="G1" s="669"/>
      <c r="H1" s="669"/>
      <c r="I1" s="669"/>
      <c r="J1" s="669"/>
      <c r="K1" s="669"/>
      <c r="L1" s="669"/>
      <c r="M1" s="669"/>
      <c r="N1" s="669"/>
    </row>
    <row r="2" spans="1:23" s="86" customFormat="1" ht="14.45" customHeight="1">
      <c r="A2" s="102"/>
      <c r="B2" s="102"/>
      <c r="C2" s="102"/>
      <c r="D2" s="102"/>
      <c r="E2" s="102"/>
      <c r="F2" s="102"/>
      <c r="G2" s="102"/>
      <c r="H2" s="102"/>
      <c r="I2" s="102"/>
      <c r="J2" s="102"/>
      <c r="K2" s="102"/>
      <c r="L2" s="102"/>
      <c r="M2" s="102"/>
      <c r="N2" s="102"/>
    </row>
    <row r="3" spans="1:23" s="88" customFormat="1" ht="14.45" customHeight="1">
      <c r="A3" s="663" t="s">
        <v>347</v>
      </c>
      <c r="B3" s="663"/>
      <c r="C3" s="663"/>
      <c r="D3" s="663"/>
      <c r="E3" s="663"/>
      <c r="F3" s="663"/>
      <c r="G3" s="663"/>
      <c r="H3" s="663"/>
      <c r="I3" s="663"/>
      <c r="J3" s="663"/>
      <c r="K3" s="663"/>
      <c r="L3" s="663"/>
      <c r="M3" s="663"/>
      <c r="N3" s="663"/>
    </row>
    <row r="4" spans="1:23" s="88" customFormat="1" ht="14.45" customHeight="1">
      <c r="A4" s="663" t="s">
        <v>415</v>
      </c>
      <c r="B4" s="663"/>
      <c r="C4" s="663"/>
      <c r="D4" s="663"/>
      <c r="E4" s="663"/>
      <c r="F4" s="663"/>
      <c r="G4" s="663"/>
      <c r="H4" s="663"/>
      <c r="I4" s="663"/>
      <c r="J4" s="663"/>
      <c r="K4" s="663"/>
      <c r="L4" s="663"/>
      <c r="M4" s="663"/>
      <c r="N4" s="663"/>
    </row>
    <row r="5" spans="1:23" s="232" customFormat="1" ht="12.75" customHeight="1">
      <c r="A5" s="411" t="s">
        <v>202</v>
      </c>
      <c r="B5" s="665" t="s">
        <v>321</v>
      </c>
      <c r="C5" s="665"/>
      <c r="D5" s="665"/>
      <c r="E5" s="665"/>
      <c r="F5" s="665"/>
      <c r="G5" s="665"/>
      <c r="H5" s="665"/>
      <c r="I5" s="665"/>
      <c r="J5" s="665"/>
      <c r="K5" s="665"/>
      <c r="L5" s="665"/>
      <c r="M5" s="665"/>
      <c r="N5" s="665"/>
      <c r="O5" s="435"/>
      <c r="P5" s="435"/>
      <c r="Q5" s="435"/>
      <c r="R5" s="435"/>
      <c r="S5" s="435"/>
      <c r="T5" s="435"/>
      <c r="U5" s="435"/>
      <c r="V5" s="435"/>
      <c r="W5" s="435"/>
    </row>
    <row r="6" spans="1:23" s="232" customFormat="1" ht="13.5" customHeight="1" thickBot="1">
      <c r="A6" s="190"/>
      <c r="B6" s="665"/>
      <c r="C6" s="665"/>
      <c r="D6" s="665"/>
      <c r="E6" s="665"/>
      <c r="F6" s="665"/>
      <c r="G6" s="665"/>
      <c r="H6" s="665"/>
      <c r="I6" s="665"/>
      <c r="J6" s="665"/>
      <c r="K6" s="665"/>
      <c r="L6" s="665"/>
      <c r="M6" s="665"/>
      <c r="N6" s="665"/>
      <c r="O6" s="435"/>
      <c r="P6" s="435"/>
      <c r="Q6" s="435"/>
      <c r="R6" s="435"/>
      <c r="S6" s="435"/>
      <c r="T6" s="435"/>
      <c r="U6" s="435"/>
      <c r="V6" s="435"/>
      <c r="W6" s="435"/>
    </row>
    <row r="7" spans="1:23" ht="13.5" thickTop="1">
      <c r="A7" s="436" t="s">
        <v>22</v>
      </c>
      <c r="B7" s="437"/>
      <c r="C7" s="438" t="s">
        <v>234</v>
      </c>
      <c r="D7" s="416" t="s">
        <v>297</v>
      </c>
      <c r="E7" s="415" t="s">
        <v>466</v>
      </c>
      <c r="F7" s="416">
        <v>2017</v>
      </c>
      <c r="G7" s="415">
        <v>2018</v>
      </c>
      <c r="H7" s="416">
        <v>2019</v>
      </c>
      <c r="I7" s="415">
        <v>2020</v>
      </c>
      <c r="J7" s="416">
        <v>2021</v>
      </c>
      <c r="K7" s="415">
        <v>2022</v>
      </c>
      <c r="L7" s="416">
        <v>2023</v>
      </c>
      <c r="M7" s="415">
        <v>2024</v>
      </c>
      <c r="N7" s="416" t="s">
        <v>392</v>
      </c>
      <c r="O7" s="124"/>
      <c r="P7" s="124"/>
      <c r="Q7" s="124"/>
      <c r="R7" s="124"/>
      <c r="S7" s="124"/>
      <c r="T7" s="124"/>
      <c r="U7" s="124"/>
      <c r="V7" s="124"/>
      <c r="W7" s="124"/>
    </row>
    <row r="8" spans="1:23">
      <c r="A8" s="136" t="s">
        <v>94</v>
      </c>
      <c r="B8" s="417"/>
      <c r="C8" s="439"/>
      <c r="D8" s="440"/>
      <c r="E8" s="441"/>
      <c r="F8" s="441"/>
      <c r="G8" s="441"/>
      <c r="H8" s="441"/>
      <c r="I8" s="441"/>
      <c r="J8" s="441"/>
      <c r="K8" s="441"/>
      <c r="L8" s="441"/>
      <c r="M8" s="441"/>
      <c r="N8" s="441"/>
      <c r="O8" s="124"/>
      <c r="P8" s="124"/>
      <c r="Q8" s="124"/>
      <c r="R8" s="124"/>
      <c r="S8" s="124"/>
      <c r="T8" s="124"/>
      <c r="U8" s="124"/>
      <c r="V8" s="124"/>
      <c r="W8" s="124"/>
    </row>
    <row r="9" spans="1:23">
      <c r="A9" s="419" t="s">
        <v>0</v>
      </c>
      <c r="B9" s="419"/>
      <c r="C9" s="423">
        <v>100</v>
      </c>
      <c r="D9" s="424">
        <v>100</v>
      </c>
      <c r="E9" s="423">
        <v>100</v>
      </c>
      <c r="F9" s="424">
        <v>100</v>
      </c>
      <c r="G9" s="423">
        <v>100</v>
      </c>
      <c r="H9" s="424">
        <v>100</v>
      </c>
      <c r="I9" s="423">
        <v>100</v>
      </c>
      <c r="J9" s="424">
        <v>100</v>
      </c>
      <c r="K9" s="423">
        <v>100</v>
      </c>
      <c r="L9" s="424">
        <v>100</v>
      </c>
      <c r="M9" s="423">
        <v>100</v>
      </c>
      <c r="N9" s="424">
        <v>100</v>
      </c>
      <c r="O9" s="124"/>
      <c r="P9" s="124"/>
      <c r="Q9" s="124"/>
      <c r="R9" s="124"/>
      <c r="S9" s="124"/>
      <c r="T9" s="124"/>
      <c r="U9" s="124"/>
      <c r="V9" s="124"/>
      <c r="W9" s="124"/>
    </row>
    <row r="10" spans="1:23">
      <c r="A10" s="142" t="s">
        <v>216</v>
      </c>
      <c r="B10" s="142"/>
      <c r="C10" s="442">
        <v>42.534141408954639</v>
      </c>
      <c r="D10" s="429">
        <v>56.803281581997112</v>
      </c>
      <c r="E10" s="428">
        <v>76.849441035874037</v>
      </c>
      <c r="F10" s="429">
        <v>78.957953757509387</v>
      </c>
      <c r="G10" s="428">
        <v>79.803499267217788</v>
      </c>
      <c r="H10" s="429">
        <v>81.106930473689971</v>
      </c>
      <c r="I10" s="428">
        <v>83.416726233023581</v>
      </c>
      <c r="J10" s="429">
        <v>83.692353927876539</v>
      </c>
      <c r="K10" s="428">
        <v>84.945684475897792</v>
      </c>
      <c r="L10" s="429">
        <v>84.392882234592605</v>
      </c>
      <c r="M10" s="428">
        <v>85.011949703863152</v>
      </c>
      <c r="N10" s="429">
        <v>87.203763592873202</v>
      </c>
      <c r="O10" s="124"/>
      <c r="P10" s="124"/>
      <c r="Q10" s="124"/>
      <c r="R10" s="124"/>
      <c r="S10" s="124"/>
      <c r="T10" s="124"/>
      <c r="U10" s="124"/>
      <c r="V10" s="124"/>
      <c r="W10" s="124"/>
    </row>
    <row r="11" spans="1:23">
      <c r="A11" s="142" t="s">
        <v>217</v>
      </c>
      <c r="B11" s="142"/>
      <c r="C11" s="428">
        <v>57.465858591045361</v>
      </c>
      <c r="D11" s="429">
        <v>43.196718418002881</v>
      </c>
      <c r="E11" s="428">
        <v>23.15055896412597</v>
      </c>
      <c r="F11" s="429">
        <v>21.042046242490617</v>
      </c>
      <c r="G11" s="428">
        <v>20.196500732782209</v>
      </c>
      <c r="H11" s="429">
        <v>18.893069526310022</v>
      </c>
      <c r="I11" s="428">
        <v>16.583273766976411</v>
      </c>
      <c r="J11" s="429">
        <v>16.307646072123458</v>
      </c>
      <c r="K11" s="428">
        <v>15.05431552410221</v>
      </c>
      <c r="L11" s="429">
        <v>15.607117765407393</v>
      </c>
      <c r="M11" s="428">
        <v>14.988050296136846</v>
      </c>
      <c r="N11" s="429">
        <v>12.796236407126804</v>
      </c>
      <c r="O11" s="124"/>
      <c r="P11" s="124"/>
      <c r="Q11" s="124"/>
      <c r="R11" s="124"/>
      <c r="S11" s="124"/>
      <c r="T11" s="124"/>
      <c r="U11" s="124"/>
      <c r="V11" s="124"/>
      <c r="W11" s="124"/>
    </row>
    <row r="12" spans="1:23">
      <c r="A12" s="131" t="s">
        <v>167</v>
      </c>
      <c r="B12" s="202"/>
      <c r="C12" s="421"/>
      <c r="D12" s="421"/>
      <c r="E12" s="132"/>
      <c r="F12" s="132"/>
      <c r="G12" s="132"/>
      <c r="H12" s="132"/>
      <c r="I12" s="132"/>
      <c r="J12" s="132"/>
      <c r="K12" s="132"/>
      <c r="L12" s="132"/>
      <c r="M12" s="132"/>
      <c r="N12" s="132"/>
      <c r="O12" s="124"/>
      <c r="P12" s="124"/>
      <c r="Q12" s="124"/>
      <c r="R12" s="124"/>
      <c r="S12" s="124"/>
      <c r="T12" s="124"/>
      <c r="U12" s="124"/>
      <c r="V12" s="124"/>
      <c r="W12" s="124"/>
    </row>
    <row r="13" spans="1:23">
      <c r="A13" s="422" t="s">
        <v>30</v>
      </c>
      <c r="B13" s="422"/>
      <c r="C13" s="423">
        <v>100</v>
      </c>
      <c r="D13" s="424">
        <v>100</v>
      </c>
      <c r="E13" s="423">
        <v>100</v>
      </c>
      <c r="F13" s="424">
        <v>100</v>
      </c>
      <c r="G13" s="423">
        <v>100</v>
      </c>
      <c r="H13" s="424">
        <v>100</v>
      </c>
      <c r="I13" s="423">
        <v>100</v>
      </c>
      <c r="J13" s="424">
        <v>100</v>
      </c>
      <c r="K13" s="423">
        <v>100</v>
      </c>
      <c r="L13" s="424">
        <v>100</v>
      </c>
      <c r="M13" s="423">
        <v>100</v>
      </c>
      <c r="N13" s="424">
        <v>100</v>
      </c>
      <c r="O13" s="124"/>
      <c r="P13" s="124"/>
      <c r="Q13" s="124"/>
      <c r="R13" s="124"/>
      <c r="S13" s="124"/>
      <c r="T13" s="124"/>
      <c r="U13" s="124"/>
      <c r="V13" s="124"/>
      <c r="W13" s="124"/>
    </row>
    <row r="14" spans="1:23">
      <c r="A14" s="142" t="s">
        <v>216</v>
      </c>
      <c r="B14" s="142"/>
      <c r="C14" s="442">
        <v>46.009211973983113</v>
      </c>
      <c r="D14" s="429">
        <v>61.299587962080814</v>
      </c>
      <c r="E14" s="428">
        <v>78.399534655951157</v>
      </c>
      <c r="F14" s="429">
        <v>80.53157490445497</v>
      </c>
      <c r="G14" s="428">
        <v>80.771749894037399</v>
      </c>
      <c r="H14" s="429">
        <v>82.699664324308259</v>
      </c>
      <c r="I14" s="428">
        <v>84.962545764344497</v>
      </c>
      <c r="J14" s="429">
        <v>85.101398345413287</v>
      </c>
      <c r="K14" s="428">
        <v>86.534744440920377</v>
      </c>
      <c r="L14" s="429">
        <v>85.79999947905678</v>
      </c>
      <c r="M14" s="428">
        <v>85.982819157853399</v>
      </c>
      <c r="N14" s="429">
        <v>88.186329920854746</v>
      </c>
      <c r="O14" s="124"/>
      <c r="P14" s="124"/>
      <c r="Q14" s="124"/>
      <c r="R14" s="124"/>
      <c r="S14" s="124"/>
      <c r="T14" s="124"/>
      <c r="U14" s="124"/>
      <c r="V14" s="124"/>
      <c r="W14" s="124"/>
    </row>
    <row r="15" spans="1:23">
      <c r="A15" s="142" t="s">
        <v>217</v>
      </c>
      <c r="B15" s="142"/>
      <c r="C15" s="428">
        <v>53.99078802601688</v>
      </c>
      <c r="D15" s="429">
        <v>38.700412037919186</v>
      </c>
      <c r="E15" s="428">
        <v>21.600465344048843</v>
      </c>
      <c r="F15" s="429">
        <v>19.468425095545026</v>
      </c>
      <c r="G15" s="428">
        <v>19.228250105962605</v>
      </c>
      <c r="H15" s="429">
        <v>17.300335675691734</v>
      </c>
      <c r="I15" s="428">
        <v>15.037454235655501</v>
      </c>
      <c r="J15" s="429">
        <v>14.898601654586718</v>
      </c>
      <c r="K15" s="428">
        <v>13.465255559079619</v>
      </c>
      <c r="L15" s="429">
        <v>14.20000052094322</v>
      </c>
      <c r="M15" s="428">
        <v>14.017180842146605</v>
      </c>
      <c r="N15" s="429">
        <v>11.813670079145258</v>
      </c>
      <c r="O15" s="124"/>
      <c r="P15" s="124"/>
      <c r="Q15" s="124"/>
      <c r="R15" s="124"/>
      <c r="S15" s="124"/>
      <c r="T15" s="124"/>
      <c r="U15" s="124"/>
      <c r="V15" s="124"/>
      <c r="W15" s="124"/>
    </row>
    <row r="16" spans="1:23">
      <c r="A16" s="422" t="s">
        <v>10</v>
      </c>
      <c r="B16" s="422"/>
      <c r="C16" s="423">
        <v>100</v>
      </c>
      <c r="D16" s="424">
        <v>100</v>
      </c>
      <c r="E16" s="423">
        <v>100</v>
      </c>
      <c r="F16" s="424">
        <v>100</v>
      </c>
      <c r="G16" s="423">
        <v>100</v>
      </c>
      <c r="H16" s="424">
        <v>100</v>
      </c>
      <c r="I16" s="423">
        <v>100</v>
      </c>
      <c r="J16" s="424">
        <v>100</v>
      </c>
      <c r="K16" s="423">
        <v>100</v>
      </c>
      <c r="L16" s="424">
        <v>100</v>
      </c>
      <c r="M16" s="423">
        <v>100</v>
      </c>
      <c r="N16" s="424">
        <v>100</v>
      </c>
      <c r="O16" s="124"/>
      <c r="P16" s="124"/>
      <c r="Q16" s="124"/>
      <c r="R16" s="124"/>
      <c r="S16" s="124"/>
      <c r="T16" s="124"/>
      <c r="U16" s="124"/>
      <c r="V16" s="124"/>
      <c r="W16" s="124"/>
    </row>
    <row r="17" spans="1:23">
      <c r="A17" s="142" t="s">
        <v>216</v>
      </c>
      <c r="B17" s="142"/>
      <c r="C17" s="442">
        <v>36.432130961947649</v>
      </c>
      <c r="D17" s="429">
        <v>43.667901699987041</v>
      </c>
      <c r="E17" s="428">
        <v>71.042248711740243</v>
      </c>
      <c r="F17" s="429">
        <v>72.783203685241205</v>
      </c>
      <c r="G17" s="428">
        <v>75.905321893929425</v>
      </c>
      <c r="H17" s="429">
        <v>74.225005506529399</v>
      </c>
      <c r="I17" s="428">
        <v>76.469971734366567</v>
      </c>
      <c r="J17" s="429">
        <v>77.016940866350978</v>
      </c>
      <c r="K17" s="428">
        <v>77.23229401747038</v>
      </c>
      <c r="L17" s="429">
        <v>77.234510562598757</v>
      </c>
      <c r="M17" s="428">
        <v>79.877225251047605</v>
      </c>
      <c r="N17" s="429">
        <v>81.767268621122611</v>
      </c>
      <c r="O17" s="124"/>
      <c r="P17" s="124"/>
      <c r="Q17" s="124"/>
      <c r="R17" s="124"/>
      <c r="S17" s="124"/>
      <c r="T17" s="124"/>
      <c r="U17" s="124"/>
      <c r="V17" s="124"/>
      <c r="W17" s="124"/>
    </row>
    <row r="18" spans="1:23">
      <c r="A18" s="142" t="s">
        <v>217</v>
      </c>
      <c r="B18" s="142"/>
      <c r="C18" s="428">
        <v>63.567869038052351</v>
      </c>
      <c r="D18" s="429">
        <v>56.332098300012959</v>
      </c>
      <c r="E18" s="428">
        <v>28.957751288259765</v>
      </c>
      <c r="F18" s="429">
        <v>27.216796314758795</v>
      </c>
      <c r="G18" s="428">
        <v>24.094678106070578</v>
      </c>
      <c r="H18" s="429">
        <v>25.774994493470604</v>
      </c>
      <c r="I18" s="428">
        <v>23.530028265633433</v>
      </c>
      <c r="J18" s="429">
        <v>22.983059133649018</v>
      </c>
      <c r="K18" s="428">
        <v>22.76770598252962</v>
      </c>
      <c r="L18" s="429">
        <v>22.765489437401239</v>
      </c>
      <c r="M18" s="428">
        <v>20.122774748952384</v>
      </c>
      <c r="N18" s="429">
        <v>18.232731378877382</v>
      </c>
      <c r="O18" s="124"/>
      <c r="P18" s="124"/>
      <c r="Q18" s="124"/>
      <c r="R18" s="124"/>
      <c r="S18" s="124"/>
      <c r="T18" s="124"/>
      <c r="U18" s="124"/>
      <c r="V18" s="124"/>
      <c r="W18" s="124"/>
    </row>
    <row r="19" spans="1:23">
      <c r="A19" s="131" t="s">
        <v>391</v>
      </c>
      <c r="B19" s="131"/>
      <c r="C19" s="421"/>
      <c r="D19" s="421"/>
      <c r="E19" s="132"/>
      <c r="F19" s="132"/>
      <c r="G19" s="132"/>
      <c r="H19" s="132"/>
      <c r="I19" s="132"/>
      <c r="J19" s="132"/>
      <c r="K19" s="132"/>
      <c r="L19" s="132"/>
      <c r="M19" s="132"/>
      <c r="N19" s="132"/>
      <c r="O19" s="124"/>
      <c r="P19" s="124"/>
      <c r="Q19" s="124"/>
      <c r="R19" s="124"/>
      <c r="S19" s="124"/>
      <c r="T19" s="124"/>
      <c r="U19" s="124"/>
      <c r="V19" s="124"/>
      <c r="W19" s="124"/>
    </row>
    <row r="20" spans="1:23">
      <c r="A20" s="161" t="s">
        <v>3</v>
      </c>
      <c r="B20" s="161"/>
      <c r="C20" s="180" t="s">
        <v>161</v>
      </c>
      <c r="D20" s="425" t="s">
        <v>161</v>
      </c>
      <c r="E20" s="423">
        <v>100</v>
      </c>
      <c r="F20" s="424">
        <v>100</v>
      </c>
      <c r="G20" s="423">
        <v>100</v>
      </c>
      <c r="H20" s="424">
        <v>100</v>
      </c>
      <c r="I20" s="423">
        <v>100</v>
      </c>
      <c r="J20" s="424">
        <v>100</v>
      </c>
      <c r="K20" s="423">
        <v>100</v>
      </c>
      <c r="L20" s="424">
        <v>100</v>
      </c>
      <c r="M20" s="423">
        <v>100</v>
      </c>
      <c r="N20" s="424">
        <v>100</v>
      </c>
      <c r="O20" s="124"/>
      <c r="P20" s="124"/>
      <c r="Q20" s="124"/>
      <c r="R20" s="124"/>
      <c r="S20" s="124"/>
      <c r="T20" s="124"/>
      <c r="U20" s="124"/>
      <c r="V20" s="124"/>
      <c r="W20" s="124"/>
    </row>
    <row r="21" spans="1:23">
      <c r="A21" s="142" t="s">
        <v>216</v>
      </c>
      <c r="B21" s="142"/>
      <c r="C21" s="426" t="s">
        <v>161</v>
      </c>
      <c r="D21" s="427" t="s">
        <v>161</v>
      </c>
      <c r="E21" s="428">
        <v>88.200587059039506</v>
      </c>
      <c r="F21" s="429">
        <v>88.165547020327125</v>
      </c>
      <c r="G21" s="428">
        <v>88.411037180790444</v>
      </c>
      <c r="H21" s="429">
        <v>86.57491251554211</v>
      </c>
      <c r="I21" s="428">
        <v>90.619136627876046</v>
      </c>
      <c r="J21" s="429">
        <v>91.705654679624857</v>
      </c>
      <c r="K21" s="428">
        <v>91.500991937866701</v>
      </c>
      <c r="L21" s="429">
        <v>91.479632736521523</v>
      </c>
      <c r="M21" s="428">
        <v>92.231584706015795</v>
      </c>
      <c r="N21" s="429">
        <v>93.764143332218268</v>
      </c>
      <c r="O21" s="124"/>
      <c r="P21" s="124"/>
      <c r="Q21" s="124"/>
      <c r="R21" s="124"/>
      <c r="S21" s="124"/>
      <c r="T21" s="124"/>
      <c r="U21" s="124"/>
      <c r="V21" s="124"/>
      <c r="W21" s="124"/>
    </row>
    <row r="22" spans="1:23">
      <c r="A22" s="142" t="s">
        <v>217</v>
      </c>
      <c r="B22" s="142"/>
      <c r="C22" s="426" t="s">
        <v>161</v>
      </c>
      <c r="D22" s="427" t="s">
        <v>161</v>
      </c>
      <c r="E22" s="428">
        <v>11.799412940960496</v>
      </c>
      <c r="F22" s="429">
        <v>11.834452979672877</v>
      </c>
      <c r="G22" s="428">
        <v>11.588962819209561</v>
      </c>
      <c r="H22" s="429">
        <v>13.42508748445789</v>
      </c>
      <c r="I22" s="428">
        <v>9.3808633721239563</v>
      </c>
      <c r="J22" s="429">
        <v>8.2943453203751343</v>
      </c>
      <c r="K22" s="428">
        <v>8.4990080621332993</v>
      </c>
      <c r="L22" s="429">
        <v>8.5203672634784766</v>
      </c>
      <c r="M22" s="428">
        <v>7.7684152939842157</v>
      </c>
      <c r="N22" s="429">
        <v>6.2358566677817358</v>
      </c>
      <c r="O22" s="124"/>
      <c r="P22" s="124"/>
      <c r="Q22" s="124"/>
      <c r="R22" s="124"/>
      <c r="S22" s="124"/>
      <c r="T22" s="124"/>
      <c r="U22" s="124"/>
      <c r="V22" s="124"/>
      <c r="W22" s="124"/>
    </row>
    <row r="23" spans="1:23">
      <c r="A23" s="161" t="s">
        <v>4</v>
      </c>
      <c r="B23" s="161"/>
      <c r="C23" s="180" t="s">
        <v>161</v>
      </c>
      <c r="D23" s="425" t="s">
        <v>161</v>
      </c>
      <c r="E23" s="423">
        <v>100</v>
      </c>
      <c r="F23" s="424">
        <v>100</v>
      </c>
      <c r="G23" s="423">
        <v>100</v>
      </c>
      <c r="H23" s="424">
        <v>100</v>
      </c>
      <c r="I23" s="423">
        <v>100</v>
      </c>
      <c r="J23" s="424">
        <v>100</v>
      </c>
      <c r="K23" s="423">
        <v>100</v>
      </c>
      <c r="L23" s="424">
        <v>100</v>
      </c>
      <c r="M23" s="423">
        <v>100</v>
      </c>
      <c r="N23" s="424">
        <v>100</v>
      </c>
      <c r="O23" s="124"/>
      <c r="P23" s="124"/>
      <c r="Q23" s="124"/>
      <c r="R23" s="124"/>
      <c r="S23" s="124"/>
      <c r="T23" s="124"/>
      <c r="U23" s="124"/>
      <c r="V23" s="124"/>
      <c r="W23" s="124"/>
    </row>
    <row r="24" spans="1:23">
      <c r="A24" s="142" t="s">
        <v>216</v>
      </c>
      <c r="B24" s="142"/>
      <c r="C24" s="426" t="s">
        <v>161</v>
      </c>
      <c r="D24" s="427" t="s">
        <v>161</v>
      </c>
      <c r="E24" s="428">
        <v>88.258660224567379</v>
      </c>
      <c r="F24" s="429">
        <v>90.869778412789671</v>
      </c>
      <c r="G24" s="428">
        <v>92.409439954971248</v>
      </c>
      <c r="H24" s="429">
        <v>93.019368833418312</v>
      </c>
      <c r="I24" s="428">
        <v>93.044216604045943</v>
      </c>
      <c r="J24" s="429">
        <v>90.704951856946366</v>
      </c>
      <c r="K24" s="428">
        <v>86.709033136631859</v>
      </c>
      <c r="L24" s="429">
        <v>85.485464137389158</v>
      </c>
      <c r="M24" s="428">
        <v>89.736950715247971</v>
      </c>
      <c r="N24" s="429">
        <v>90.061065099230788</v>
      </c>
      <c r="O24" s="124"/>
      <c r="P24" s="124"/>
      <c r="Q24" s="124"/>
      <c r="R24" s="124"/>
      <c r="S24" s="124"/>
      <c r="T24" s="124"/>
      <c r="U24" s="124"/>
      <c r="V24" s="124"/>
      <c r="W24" s="124"/>
    </row>
    <row r="25" spans="1:23">
      <c r="A25" s="142" t="s">
        <v>217</v>
      </c>
      <c r="B25" s="142"/>
      <c r="C25" s="426" t="s">
        <v>161</v>
      </c>
      <c r="D25" s="427" t="s">
        <v>161</v>
      </c>
      <c r="E25" s="428">
        <v>11.741339775432627</v>
      </c>
      <c r="F25" s="429">
        <v>9.1302215872103343</v>
      </c>
      <c r="G25" s="428">
        <v>7.590560045028746</v>
      </c>
      <c r="H25" s="429">
        <v>6.9806311665816798</v>
      </c>
      <c r="I25" s="428">
        <v>6.9557833959540645</v>
      </c>
      <c r="J25" s="429">
        <v>9.2950481430536449</v>
      </c>
      <c r="K25" s="428">
        <v>13.290966863368133</v>
      </c>
      <c r="L25" s="429">
        <v>14.514535862610842</v>
      </c>
      <c r="M25" s="428">
        <v>10.263049284752018</v>
      </c>
      <c r="N25" s="429">
        <v>9.9389349007692136</v>
      </c>
      <c r="O25" s="124"/>
      <c r="P25" s="124"/>
      <c r="Q25" s="124"/>
      <c r="R25" s="124"/>
      <c r="S25" s="124"/>
      <c r="T25" s="124"/>
      <c r="U25" s="124"/>
      <c r="V25" s="124"/>
      <c r="W25" s="124"/>
    </row>
    <row r="26" spans="1:23">
      <c r="A26" s="161" t="s">
        <v>5</v>
      </c>
      <c r="B26" s="161"/>
      <c r="C26" s="180" t="s">
        <v>161</v>
      </c>
      <c r="D26" s="425" t="s">
        <v>161</v>
      </c>
      <c r="E26" s="423">
        <v>100</v>
      </c>
      <c r="F26" s="424">
        <v>100</v>
      </c>
      <c r="G26" s="423">
        <v>100</v>
      </c>
      <c r="H26" s="424">
        <v>100</v>
      </c>
      <c r="I26" s="423">
        <v>100</v>
      </c>
      <c r="J26" s="424">
        <v>100</v>
      </c>
      <c r="K26" s="423">
        <v>100</v>
      </c>
      <c r="L26" s="424">
        <v>100</v>
      </c>
      <c r="M26" s="423">
        <v>100</v>
      </c>
      <c r="N26" s="424">
        <v>100</v>
      </c>
      <c r="O26" s="124"/>
      <c r="P26" s="124"/>
      <c r="Q26" s="124"/>
      <c r="R26" s="124"/>
      <c r="S26" s="124"/>
      <c r="T26" s="124"/>
      <c r="U26" s="124"/>
      <c r="V26" s="124"/>
      <c r="W26" s="124"/>
    </row>
    <row r="27" spans="1:23">
      <c r="A27" s="142" t="s">
        <v>216</v>
      </c>
      <c r="B27" s="142"/>
      <c r="C27" s="426" t="s">
        <v>161</v>
      </c>
      <c r="D27" s="427" t="s">
        <v>161</v>
      </c>
      <c r="E27" s="428">
        <v>82.725909881724149</v>
      </c>
      <c r="F27" s="429">
        <v>87.66082224067776</v>
      </c>
      <c r="G27" s="428">
        <v>89.86938515450781</v>
      </c>
      <c r="H27" s="429">
        <v>91.104107922817491</v>
      </c>
      <c r="I27" s="428">
        <v>90.966543220799579</v>
      </c>
      <c r="J27" s="429">
        <v>90.29464345948864</v>
      </c>
      <c r="K27" s="428">
        <v>91.54255874673629</v>
      </c>
      <c r="L27" s="429">
        <v>94.744527374600011</v>
      </c>
      <c r="M27" s="428">
        <v>94.782406553855282</v>
      </c>
      <c r="N27" s="429">
        <v>96.341537388350545</v>
      </c>
      <c r="O27" s="124"/>
      <c r="P27" s="124"/>
      <c r="Q27" s="124"/>
      <c r="R27" s="124"/>
      <c r="S27" s="124"/>
      <c r="T27" s="124"/>
      <c r="U27" s="124"/>
      <c r="V27" s="124"/>
      <c r="W27" s="124"/>
    </row>
    <row r="28" spans="1:23">
      <c r="A28" s="142" t="s">
        <v>217</v>
      </c>
      <c r="B28" s="142"/>
      <c r="C28" s="426" t="s">
        <v>161</v>
      </c>
      <c r="D28" s="427" t="s">
        <v>161</v>
      </c>
      <c r="E28" s="428">
        <v>17.274090118275851</v>
      </c>
      <c r="F28" s="429">
        <v>12.339177759322238</v>
      </c>
      <c r="G28" s="428">
        <v>10.130614845492195</v>
      </c>
      <c r="H28" s="429">
        <v>8.8958920771825074</v>
      </c>
      <c r="I28" s="428">
        <v>9.0334567792004243</v>
      </c>
      <c r="J28" s="429">
        <v>9.7053565405113673</v>
      </c>
      <c r="K28" s="428">
        <v>8.457441253263708</v>
      </c>
      <c r="L28" s="429">
        <v>5.2554726253999906</v>
      </c>
      <c r="M28" s="428">
        <v>5.2175934461447202</v>
      </c>
      <c r="N28" s="429">
        <v>3.6584626116494547</v>
      </c>
      <c r="O28" s="124"/>
      <c r="P28" s="124"/>
      <c r="Q28" s="124"/>
      <c r="R28" s="124"/>
      <c r="S28" s="124"/>
      <c r="T28" s="124"/>
      <c r="U28" s="124"/>
      <c r="V28" s="124"/>
      <c r="W28" s="124"/>
    </row>
    <row r="29" spans="1:23">
      <c r="A29" s="161" t="s">
        <v>6</v>
      </c>
      <c r="B29" s="161"/>
      <c r="C29" s="180" t="s">
        <v>161</v>
      </c>
      <c r="D29" s="425" t="s">
        <v>161</v>
      </c>
      <c r="E29" s="423">
        <v>100</v>
      </c>
      <c r="F29" s="424">
        <v>100</v>
      </c>
      <c r="G29" s="423">
        <v>100</v>
      </c>
      <c r="H29" s="424">
        <v>100</v>
      </c>
      <c r="I29" s="423">
        <v>100</v>
      </c>
      <c r="J29" s="424">
        <v>100</v>
      </c>
      <c r="K29" s="423">
        <v>100</v>
      </c>
      <c r="L29" s="424">
        <v>100</v>
      </c>
      <c r="M29" s="423">
        <v>100</v>
      </c>
      <c r="N29" s="424">
        <v>100</v>
      </c>
      <c r="O29" s="124"/>
      <c r="P29" s="124"/>
      <c r="Q29" s="124"/>
      <c r="R29" s="124"/>
      <c r="S29" s="124"/>
      <c r="T29" s="124"/>
      <c r="U29" s="124"/>
      <c r="V29" s="124"/>
      <c r="W29" s="124"/>
    </row>
    <row r="30" spans="1:23">
      <c r="A30" s="142" t="s">
        <v>216</v>
      </c>
      <c r="B30" s="142"/>
      <c r="C30" s="426" t="s">
        <v>161</v>
      </c>
      <c r="D30" s="427" t="s">
        <v>161</v>
      </c>
      <c r="E30" s="428">
        <v>68.207202302247808</v>
      </c>
      <c r="F30" s="429">
        <v>66.693227658529992</v>
      </c>
      <c r="G30" s="428">
        <v>72.863247863247864</v>
      </c>
      <c r="H30" s="429">
        <v>73.349707491852286</v>
      </c>
      <c r="I30" s="428">
        <v>76.251956181533643</v>
      </c>
      <c r="J30" s="429">
        <v>84.341415811490336</v>
      </c>
      <c r="K30" s="428">
        <v>88.88967627637301</v>
      </c>
      <c r="L30" s="429">
        <v>87.98979740378104</v>
      </c>
      <c r="M30" s="428">
        <v>85.068918150814696</v>
      </c>
      <c r="N30" s="429">
        <v>87.596050814533839</v>
      </c>
      <c r="O30" s="124"/>
      <c r="P30" s="124"/>
      <c r="Q30" s="124"/>
      <c r="R30" s="124"/>
      <c r="S30" s="124"/>
      <c r="T30" s="124"/>
      <c r="U30" s="124"/>
      <c r="V30" s="124"/>
      <c r="W30" s="124"/>
    </row>
    <row r="31" spans="1:23">
      <c r="A31" s="142" t="s">
        <v>217</v>
      </c>
      <c r="B31" s="142"/>
      <c r="C31" s="426" t="s">
        <v>161</v>
      </c>
      <c r="D31" s="427" t="s">
        <v>161</v>
      </c>
      <c r="E31" s="428">
        <v>31.792797697752196</v>
      </c>
      <c r="F31" s="429">
        <v>33.306772341470008</v>
      </c>
      <c r="G31" s="428">
        <v>27.136752136752136</v>
      </c>
      <c r="H31" s="429">
        <v>26.650292508147714</v>
      </c>
      <c r="I31" s="428">
        <v>23.748043818466353</v>
      </c>
      <c r="J31" s="429">
        <v>15.658584188509661</v>
      </c>
      <c r="K31" s="428">
        <v>11.110323723626992</v>
      </c>
      <c r="L31" s="429">
        <v>12.010202596218964</v>
      </c>
      <c r="M31" s="428">
        <v>14.931081849185299</v>
      </c>
      <c r="N31" s="429">
        <v>12.403949185466171</v>
      </c>
      <c r="O31" s="124"/>
      <c r="P31" s="124"/>
      <c r="Q31" s="124"/>
      <c r="R31" s="124"/>
      <c r="S31" s="124"/>
      <c r="T31" s="124"/>
      <c r="U31" s="124"/>
      <c r="V31" s="124"/>
      <c r="W31" s="124"/>
    </row>
    <row r="32" spans="1:23">
      <c r="A32" s="161" t="s">
        <v>2</v>
      </c>
      <c r="B32" s="161"/>
      <c r="C32" s="180" t="s">
        <v>161</v>
      </c>
      <c r="D32" s="425" t="s">
        <v>161</v>
      </c>
      <c r="E32" s="423">
        <v>100</v>
      </c>
      <c r="F32" s="424">
        <v>100</v>
      </c>
      <c r="G32" s="423">
        <v>100</v>
      </c>
      <c r="H32" s="424">
        <v>100</v>
      </c>
      <c r="I32" s="423">
        <v>100</v>
      </c>
      <c r="J32" s="424">
        <v>100</v>
      </c>
      <c r="K32" s="423">
        <v>100</v>
      </c>
      <c r="L32" s="424">
        <v>100</v>
      </c>
      <c r="M32" s="423">
        <v>100</v>
      </c>
      <c r="N32" s="424">
        <v>100</v>
      </c>
      <c r="O32" s="124"/>
      <c r="P32" s="124"/>
      <c r="Q32" s="124"/>
      <c r="R32" s="124"/>
      <c r="S32" s="124"/>
      <c r="T32" s="124"/>
      <c r="U32" s="124"/>
      <c r="V32" s="124"/>
      <c r="W32" s="124"/>
    </row>
    <row r="33" spans="1:23">
      <c r="A33" s="142" t="s">
        <v>216</v>
      </c>
      <c r="B33" s="142"/>
      <c r="C33" s="426" t="s">
        <v>161</v>
      </c>
      <c r="D33" s="427" t="s">
        <v>161</v>
      </c>
      <c r="E33" s="428">
        <v>68.533535585437846</v>
      </c>
      <c r="F33" s="429">
        <v>70.314285498066468</v>
      </c>
      <c r="G33" s="428">
        <v>72.317100592370338</v>
      </c>
      <c r="H33" s="429">
        <v>76.343722682964454</v>
      </c>
      <c r="I33" s="428">
        <v>78.258782134571547</v>
      </c>
      <c r="J33" s="429">
        <v>81.256748608209122</v>
      </c>
      <c r="K33" s="428">
        <v>82.613993852829509</v>
      </c>
      <c r="L33" s="429">
        <v>80.829765200978272</v>
      </c>
      <c r="M33" s="428">
        <v>87.958615629533142</v>
      </c>
      <c r="N33" s="429">
        <v>90.455018613595854</v>
      </c>
      <c r="O33" s="124"/>
      <c r="P33" s="124"/>
      <c r="Q33" s="124"/>
      <c r="R33" s="124"/>
      <c r="S33" s="124"/>
      <c r="T33" s="124"/>
      <c r="U33" s="124"/>
      <c r="V33" s="124"/>
      <c r="W33" s="124"/>
    </row>
    <row r="34" spans="1:23">
      <c r="A34" s="142" t="s">
        <v>217</v>
      </c>
      <c r="B34" s="142"/>
      <c r="C34" s="426" t="s">
        <v>161</v>
      </c>
      <c r="D34" s="427" t="s">
        <v>161</v>
      </c>
      <c r="E34" s="428">
        <v>31.46646441456215</v>
      </c>
      <c r="F34" s="429">
        <v>29.685714501933543</v>
      </c>
      <c r="G34" s="428">
        <v>27.682899407629669</v>
      </c>
      <c r="H34" s="429">
        <v>23.656277317035546</v>
      </c>
      <c r="I34" s="428">
        <v>21.741217865428457</v>
      </c>
      <c r="J34" s="429">
        <v>18.743251391790889</v>
      </c>
      <c r="K34" s="428">
        <v>17.386006147170495</v>
      </c>
      <c r="L34" s="429">
        <v>19.170234799021731</v>
      </c>
      <c r="M34" s="428">
        <v>12.041384370466853</v>
      </c>
      <c r="N34" s="429">
        <v>9.5449813864041353</v>
      </c>
      <c r="O34" s="124"/>
      <c r="P34" s="124"/>
      <c r="Q34" s="124"/>
      <c r="R34" s="124"/>
      <c r="S34" s="124"/>
      <c r="T34" s="124"/>
      <c r="U34" s="124"/>
      <c r="V34" s="124"/>
      <c r="W34" s="124"/>
    </row>
    <row r="35" spans="1:23">
      <c r="A35" s="161" t="s">
        <v>8</v>
      </c>
      <c r="B35" s="161"/>
      <c r="C35" s="180" t="s">
        <v>161</v>
      </c>
      <c r="D35" s="425" t="s">
        <v>161</v>
      </c>
      <c r="E35" s="423">
        <v>100</v>
      </c>
      <c r="F35" s="424">
        <v>100</v>
      </c>
      <c r="G35" s="423">
        <v>100</v>
      </c>
      <c r="H35" s="424">
        <v>100</v>
      </c>
      <c r="I35" s="423">
        <v>100</v>
      </c>
      <c r="J35" s="424">
        <v>100</v>
      </c>
      <c r="K35" s="423">
        <v>100</v>
      </c>
      <c r="L35" s="424">
        <v>100</v>
      </c>
      <c r="M35" s="423">
        <v>100</v>
      </c>
      <c r="N35" s="424">
        <v>100</v>
      </c>
      <c r="O35" s="124"/>
      <c r="P35" s="124"/>
      <c r="Q35" s="124"/>
      <c r="R35" s="124"/>
      <c r="S35" s="124"/>
      <c r="T35" s="124"/>
      <c r="U35" s="124"/>
      <c r="V35" s="124"/>
      <c r="W35" s="124"/>
    </row>
    <row r="36" spans="1:23">
      <c r="A36" s="142" t="s">
        <v>216</v>
      </c>
      <c r="B36" s="142"/>
      <c r="C36" s="426" t="s">
        <v>161</v>
      </c>
      <c r="D36" s="427" t="s">
        <v>161</v>
      </c>
      <c r="E36" s="428">
        <v>52.233721511487971</v>
      </c>
      <c r="F36" s="429">
        <v>51.904757327283733</v>
      </c>
      <c r="G36" s="428">
        <v>56.422145970509128</v>
      </c>
      <c r="H36" s="429">
        <v>62.212143002009704</v>
      </c>
      <c r="I36" s="428">
        <v>63.977189569314795</v>
      </c>
      <c r="J36" s="429">
        <v>64.224556448053676</v>
      </c>
      <c r="K36" s="428">
        <v>67.858466441833741</v>
      </c>
      <c r="L36" s="429">
        <v>58.360655737704917</v>
      </c>
      <c r="M36" s="428">
        <v>62.228146711908231</v>
      </c>
      <c r="N36" s="429">
        <v>64.189303802069446</v>
      </c>
      <c r="O36" s="124"/>
      <c r="P36" s="124"/>
      <c r="Q36" s="124"/>
      <c r="R36" s="124"/>
      <c r="S36" s="124"/>
      <c r="T36" s="124"/>
      <c r="U36" s="124"/>
      <c r="V36" s="124"/>
      <c r="W36" s="124"/>
    </row>
    <row r="37" spans="1:23">
      <c r="A37" s="142" t="s">
        <v>217</v>
      </c>
      <c r="B37" s="142"/>
      <c r="C37" s="426" t="s">
        <v>161</v>
      </c>
      <c r="D37" s="427" t="s">
        <v>161</v>
      </c>
      <c r="E37" s="428">
        <v>47.766278488512029</v>
      </c>
      <c r="F37" s="429">
        <v>48.09524267271626</v>
      </c>
      <c r="G37" s="428">
        <v>43.577854029490865</v>
      </c>
      <c r="H37" s="429">
        <v>37.787856997990303</v>
      </c>
      <c r="I37" s="428">
        <v>36.022810430685205</v>
      </c>
      <c r="J37" s="429">
        <v>35.775443551946331</v>
      </c>
      <c r="K37" s="428">
        <v>32.141533558166252</v>
      </c>
      <c r="L37" s="429">
        <v>41.639344262295083</v>
      </c>
      <c r="M37" s="428">
        <v>37.771853288091776</v>
      </c>
      <c r="N37" s="429">
        <v>35.810696197930547</v>
      </c>
      <c r="O37" s="124"/>
      <c r="P37" s="124"/>
      <c r="Q37" s="124"/>
      <c r="R37" s="124"/>
      <c r="S37" s="124"/>
      <c r="T37" s="124"/>
      <c r="U37" s="124"/>
      <c r="V37" s="124"/>
      <c r="W37" s="124"/>
    </row>
    <row r="38" spans="1:23">
      <c r="A38" s="161" t="s">
        <v>46</v>
      </c>
      <c r="B38" s="161"/>
      <c r="C38" s="180" t="s">
        <v>161</v>
      </c>
      <c r="D38" s="425" t="s">
        <v>161</v>
      </c>
      <c r="E38" s="423">
        <v>100</v>
      </c>
      <c r="F38" s="424">
        <v>100</v>
      </c>
      <c r="G38" s="423">
        <v>100</v>
      </c>
      <c r="H38" s="424">
        <v>100</v>
      </c>
      <c r="I38" s="423">
        <v>100</v>
      </c>
      <c r="J38" s="424">
        <v>100</v>
      </c>
      <c r="K38" s="423">
        <v>100</v>
      </c>
      <c r="L38" s="424">
        <v>100</v>
      </c>
      <c r="M38" s="423">
        <v>100</v>
      </c>
      <c r="N38" s="424">
        <v>100</v>
      </c>
      <c r="O38" s="124"/>
      <c r="P38" s="124"/>
      <c r="Q38" s="124"/>
      <c r="R38" s="124"/>
      <c r="S38" s="124"/>
      <c r="T38" s="124"/>
      <c r="U38" s="124"/>
      <c r="V38" s="124"/>
      <c r="W38" s="124"/>
    </row>
    <row r="39" spans="1:23">
      <c r="A39" s="142" t="s">
        <v>216</v>
      </c>
      <c r="B39" s="142"/>
      <c r="C39" s="426" t="s">
        <v>161</v>
      </c>
      <c r="D39" s="427" t="s">
        <v>161</v>
      </c>
      <c r="E39" s="442">
        <v>57.728317359170568</v>
      </c>
      <c r="F39" s="429">
        <v>68.603301066784695</v>
      </c>
      <c r="G39" s="442">
        <v>68.258369969563745</v>
      </c>
      <c r="H39" s="429">
        <v>68.931291178232229</v>
      </c>
      <c r="I39" s="442">
        <v>71.333816742831772</v>
      </c>
      <c r="J39" s="429">
        <v>75.318789324102966</v>
      </c>
      <c r="K39" s="442">
        <v>76.030063407349374</v>
      </c>
      <c r="L39" s="429">
        <v>81.616547548567837</v>
      </c>
      <c r="M39" s="442">
        <v>80.704944695510221</v>
      </c>
      <c r="N39" s="429">
        <v>84.465558194774346</v>
      </c>
      <c r="O39" s="124"/>
      <c r="P39" s="124"/>
      <c r="Q39" s="124"/>
      <c r="R39" s="124"/>
      <c r="S39" s="124"/>
      <c r="T39" s="124"/>
      <c r="U39" s="124"/>
      <c r="V39" s="124"/>
      <c r="W39" s="124"/>
    </row>
    <row r="40" spans="1:23">
      <c r="A40" s="142" t="s">
        <v>217</v>
      </c>
      <c r="B40" s="142"/>
      <c r="C40" s="426" t="s">
        <v>161</v>
      </c>
      <c r="D40" s="427" t="s">
        <v>161</v>
      </c>
      <c r="E40" s="428">
        <v>42.271682640829439</v>
      </c>
      <c r="F40" s="429">
        <v>31.396698933215301</v>
      </c>
      <c r="G40" s="428">
        <v>31.741630030436252</v>
      </c>
      <c r="H40" s="429">
        <v>31.068708821767778</v>
      </c>
      <c r="I40" s="428">
        <v>28.666183257168232</v>
      </c>
      <c r="J40" s="429">
        <v>24.681210675897038</v>
      </c>
      <c r="K40" s="428">
        <v>23.969936592650622</v>
      </c>
      <c r="L40" s="429">
        <v>18.383452451432163</v>
      </c>
      <c r="M40" s="428">
        <v>19.295055304489779</v>
      </c>
      <c r="N40" s="429">
        <v>15.534441805225654</v>
      </c>
      <c r="O40" s="124"/>
      <c r="P40" s="124"/>
      <c r="Q40" s="124"/>
      <c r="R40" s="124"/>
      <c r="S40" s="124"/>
      <c r="T40" s="124"/>
      <c r="U40" s="124"/>
      <c r="V40" s="124"/>
      <c r="W40" s="124"/>
    </row>
    <row r="41" spans="1:23">
      <c r="A41" s="161" t="s">
        <v>47</v>
      </c>
      <c r="B41" s="161"/>
      <c r="C41" s="180" t="s">
        <v>161</v>
      </c>
      <c r="D41" s="425" t="s">
        <v>161</v>
      </c>
      <c r="E41" s="423">
        <v>100</v>
      </c>
      <c r="F41" s="424">
        <v>100</v>
      </c>
      <c r="G41" s="423">
        <v>100</v>
      </c>
      <c r="H41" s="424">
        <v>100</v>
      </c>
      <c r="I41" s="423">
        <v>100</v>
      </c>
      <c r="J41" s="424">
        <v>100</v>
      </c>
      <c r="K41" s="423">
        <v>100</v>
      </c>
      <c r="L41" s="424">
        <v>100</v>
      </c>
      <c r="M41" s="423">
        <v>100</v>
      </c>
      <c r="N41" s="424">
        <v>100</v>
      </c>
      <c r="O41" s="124"/>
      <c r="P41" s="124"/>
      <c r="Q41" s="124"/>
      <c r="R41" s="124"/>
      <c r="S41" s="124"/>
      <c r="T41" s="124"/>
      <c r="U41" s="124"/>
      <c r="V41" s="124"/>
      <c r="W41" s="124"/>
    </row>
    <row r="42" spans="1:23">
      <c r="A42" s="142" t="s">
        <v>216</v>
      </c>
      <c r="B42" s="142"/>
      <c r="C42" s="426" t="s">
        <v>161</v>
      </c>
      <c r="D42" s="427" t="s">
        <v>161</v>
      </c>
      <c r="E42" s="442">
        <v>62.998893310414658</v>
      </c>
      <c r="F42" s="429">
        <v>67.943787396503282</v>
      </c>
      <c r="G42" s="442">
        <v>69.865743560348221</v>
      </c>
      <c r="H42" s="429">
        <v>73.083891261562258</v>
      </c>
      <c r="I42" s="442">
        <v>77.866291916053612</v>
      </c>
      <c r="J42" s="429">
        <v>74.23772996303498</v>
      </c>
      <c r="K42" s="442">
        <v>76.378643150413524</v>
      </c>
      <c r="L42" s="429">
        <v>79.080118106335334</v>
      </c>
      <c r="M42" s="442">
        <v>82.313765508351693</v>
      </c>
      <c r="N42" s="429">
        <v>80.679893192454571</v>
      </c>
      <c r="O42" s="124"/>
      <c r="P42" s="124"/>
      <c r="Q42" s="124"/>
      <c r="R42" s="124"/>
      <c r="S42" s="124"/>
      <c r="T42" s="124"/>
      <c r="U42" s="124"/>
      <c r="V42" s="124"/>
      <c r="W42" s="124"/>
    </row>
    <row r="43" spans="1:23">
      <c r="A43" s="142" t="s">
        <v>217</v>
      </c>
      <c r="B43" s="142"/>
      <c r="C43" s="426" t="s">
        <v>161</v>
      </c>
      <c r="D43" s="427" t="s">
        <v>161</v>
      </c>
      <c r="E43" s="428">
        <v>37.001106689585342</v>
      </c>
      <c r="F43" s="429">
        <v>32.056212603496718</v>
      </c>
      <c r="G43" s="428">
        <v>30.134256439651775</v>
      </c>
      <c r="H43" s="429">
        <v>26.916108738437742</v>
      </c>
      <c r="I43" s="428">
        <v>22.133708083946395</v>
      </c>
      <c r="J43" s="429">
        <v>25.762270036965024</v>
      </c>
      <c r="K43" s="428">
        <v>23.621356849586469</v>
      </c>
      <c r="L43" s="429">
        <v>20.919881893664666</v>
      </c>
      <c r="M43" s="428">
        <v>17.686234491648317</v>
      </c>
      <c r="N43" s="429">
        <v>19.320106807545436</v>
      </c>
      <c r="O43" s="124"/>
      <c r="P43" s="124"/>
      <c r="Q43" s="124"/>
      <c r="R43" s="124"/>
      <c r="S43" s="124"/>
      <c r="T43" s="124"/>
      <c r="U43" s="124"/>
      <c r="V43" s="124"/>
      <c r="W43" s="124"/>
    </row>
    <row r="44" spans="1:23">
      <c r="A44" s="161" t="s">
        <v>7</v>
      </c>
      <c r="B44" s="161"/>
      <c r="C44" s="180" t="s">
        <v>161</v>
      </c>
      <c r="D44" s="425" t="s">
        <v>161</v>
      </c>
      <c r="E44" s="423">
        <v>100</v>
      </c>
      <c r="F44" s="424">
        <v>100</v>
      </c>
      <c r="G44" s="423">
        <v>100</v>
      </c>
      <c r="H44" s="424">
        <v>100</v>
      </c>
      <c r="I44" s="423">
        <v>100</v>
      </c>
      <c r="J44" s="424">
        <v>100</v>
      </c>
      <c r="K44" s="423">
        <v>100</v>
      </c>
      <c r="L44" s="424">
        <v>100</v>
      </c>
      <c r="M44" s="423">
        <v>100</v>
      </c>
      <c r="N44" s="424">
        <v>100</v>
      </c>
      <c r="O44" s="124"/>
      <c r="P44" s="124"/>
      <c r="Q44" s="124"/>
      <c r="R44" s="124"/>
      <c r="S44" s="124"/>
      <c r="T44" s="124"/>
      <c r="U44" s="124"/>
      <c r="V44" s="124"/>
      <c r="W44" s="124"/>
    </row>
    <row r="45" spans="1:23">
      <c r="A45" s="142" t="s">
        <v>216</v>
      </c>
      <c r="B45" s="142"/>
      <c r="C45" s="426" t="s">
        <v>161</v>
      </c>
      <c r="D45" s="427" t="s">
        <v>161</v>
      </c>
      <c r="E45" s="442">
        <v>64.715851053951155</v>
      </c>
      <c r="F45" s="429">
        <v>69.972070979208397</v>
      </c>
      <c r="G45" s="442">
        <v>70.086135630283479</v>
      </c>
      <c r="H45" s="429">
        <v>70.889394431805869</v>
      </c>
      <c r="I45" s="442">
        <v>75.492219880670703</v>
      </c>
      <c r="J45" s="429">
        <v>79.193134730399876</v>
      </c>
      <c r="K45" s="442">
        <v>78.457041620969775</v>
      </c>
      <c r="L45" s="429">
        <v>80.456689049821449</v>
      </c>
      <c r="M45" s="442">
        <v>74.364572486960355</v>
      </c>
      <c r="N45" s="429">
        <v>77.109052203539946</v>
      </c>
      <c r="O45" s="124"/>
      <c r="P45" s="124"/>
      <c r="Q45" s="124"/>
      <c r="R45" s="124"/>
      <c r="S45" s="124"/>
      <c r="T45" s="124"/>
      <c r="U45" s="124"/>
      <c r="V45" s="124"/>
      <c r="W45" s="124"/>
    </row>
    <row r="46" spans="1:23">
      <c r="A46" s="142" t="s">
        <v>217</v>
      </c>
      <c r="B46" s="142"/>
      <c r="C46" s="426" t="s">
        <v>161</v>
      </c>
      <c r="D46" s="427" t="s">
        <v>161</v>
      </c>
      <c r="E46" s="428">
        <v>35.284148946048845</v>
      </c>
      <c r="F46" s="429">
        <v>30.027929020791603</v>
      </c>
      <c r="G46" s="428">
        <v>29.913864369716524</v>
      </c>
      <c r="H46" s="429">
        <v>29.110605568194131</v>
      </c>
      <c r="I46" s="428">
        <v>24.507780119329297</v>
      </c>
      <c r="J46" s="429">
        <v>20.806865269600127</v>
      </c>
      <c r="K46" s="428">
        <v>21.542958379030217</v>
      </c>
      <c r="L46" s="429">
        <v>19.543310950178551</v>
      </c>
      <c r="M46" s="428">
        <v>25.635427513039637</v>
      </c>
      <c r="N46" s="429">
        <v>22.890947796460043</v>
      </c>
      <c r="O46" s="124"/>
      <c r="P46" s="124"/>
      <c r="Q46" s="124"/>
      <c r="R46" s="124"/>
      <c r="S46" s="124"/>
      <c r="T46" s="124"/>
      <c r="U46" s="124"/>
      <c r="V46" s="124"/>
      <c r="W46" s="124"/>
    </row>
    <row r="47" spans="1:23">
      <c r="A47" s="161" t="s">
        <v>1</v>
      </c>
      <c r="B47" s="161"/>
      <c r="C47" s="180" t="s">
        <v>161</v>
      </c>
      <c r="D47" s="425" t="s">
        <v>161</v>
      </c>
      <c r="E47" s="423">
        <v>100</v>
      </c>
      <c r="F47" s="424">
        <v>100</v>
      </c>
      <c r="G47" s="423">
        <v>100</v>
      </c>
      <c r="H47" s="424">
        <v>100</v>
      </c>
      <c r="I47" s="423">
        <v>100</v>
      </c>
      <c r="J47" s="424">
        <v>100</v>
      </c>
      <c r="K47" s="423">
        <v>100</v>
      </c>
      <c r="L47" s="424">
        <v>100</v>
      </c>
      <c r="M47" s="423">
        <v>100</v>
      </c>
      <c r="N47" s="424">
        <v>100</v>
      </c>
      <c r="O47" s="124"/>
      <c r="P47" s="124"/>
      <c r="Q47" s="124"/>
      <c r="R47" s="124"/>
      <c r="S47" s="124"/>
      <c r="T47" s="124"/>
      <c r="U47" s="124"/>
      <c r="V47" s="124"/>
      <c r="W47" s="124"/>
    </row>
    <row r="48" spans="1:23">
      <c r="A48" s="142" t="s">
        <v>216</v>
      </c>
      <c r="B48" s="142"/>
      <c r="C48" s="426" t="s">
        <v>161</v>
      </c>
      <c r="D48" s="427" t="s">
        <v>161</v>
      </c>
      <c r="E48" s="442">
        <v>80.67975005517745</v>
      </c>
      <c r="F48" s="429">
        <v>81.499503735046758</v>
      </c>
      <c r="G48" s="442">
        <v>81.262167478393252</v>
      </c>
      <c r="H48" s="429">
        <v>82.721937564457249</v>
      </c>
      <c r="I48" s="442">
        <v>84.769569750868129</v>
      </c>
      <c r="J48" s="429">
        <v>83.428840807672699</v>
      </c>
      <c r="K48" s="442">
        <v>85.786378651203904</v>
      </c>
      <c r="L48" s="429">
        <v>84.074240917459875</v>
      </c>
      <c r="M48" s="442">
        <v>83.688651108530934</v>
      </c>
      <c r="N48" s="429">
        <v>86.516811980907462</v>
      </c>
      <c r="O48" s="124"/>
      <c r="P48" s="124"/>
      <c r="Q48" s="124"/>
      <c r="R48" s="124"/>
      <c r="S48" s="124"/>
      <c r="T48" s="124"/>
      <c r="U48" s="124"/>
      <c r="V48" s="124"/>
      <c r="W48" s="124"/>
    </row>
    <row r="49" spans="1:23">
      <c r="A49" s="142" t="s">
        <v>217</v>
      </c>
      <c r="B49" s="142"/>
      <c r="C49" s="426" t="s">
        <v>161</v>
      </c>
      <c r="D49" s="427" t="s">
        <v>161</v>
      </c>
      <c r="E49" s="428">
        <v>19.320249944822546</v>
      </c>
      <c r="F49" s="429">
        <v>18.500496264953249</v>
      </c>
      <c r="G49" s="428">
        <v>18.737832521606748</v>
      </c>
      <c r="H49" s="429">
        <v>17.278062435542751</v>
      </c>
      <c r="I49" s="428">
        <v>15.230430249131881</v>
      </c>
      <c r="J49" s="429">
        <v>16.571159192327297</v>
      </c>
      <c r="K49" s="428">
        <v>14.213621348796099</v>
      </c>
      <c r="L49" s="429">
        <v>15.92575908254012</v>
      </c>
      <c r="M49" s="428">
        <v>16.31134889146907</v>
      </c>
      <c r="N49" s="429">
        <v>13.483188019092538</v>
      </c>
      <c r="O49" s="124"/>
      <c r="P49" s="124"/>
      <c r="Q49" s="124"/>
      <c r="R49" s="124"/>
      <c r="S49" s="124"/>
      <c r="T49" s="124"/>
      <c r="U49" s="124"/>
      <c r="V49" s="124"/>
      <c r="W49" s="124"/>
    </row>
    <row r="50" spans="1:23">
      <c r="A50" s="172" t="s">
        <v>396</v>
      </c>
      <c r="B50" s="172"/>
      <c r="C50" s="421"/>
      <c r="D50" s="132"/>
      <c r="E50" s="132"/>
      <c r="F50" s="132"/>
      <c r="G50" s="132"/>
      <c r="H50" s="132"/>
      <c r="I50" s="132"/>
      <c r="J50" s="132"/>
      <c r="K50" s="132"/>
      <c r="L50" s="132"/>
      <c r="M50" s="132"/>
      <c r="N50" s="132"/>
      <c r="O50" s="124"/>
      <c r="P50" s="124"/>
      <c r="Q50" s="124"/>
      <c r="R50" s="124"/>
      <c r="S50" s="124"/>
      <c r="T50" s="124"/>
      <c r="U50" s="124"/>
      <c r="V50" s="124"/>
      <c r="W50" s="124"/>
    </row>
    <row r="51" spans="1:23">
      <c r="A51" s="161" t="s">
        <v>282</v>
      </c>
      <c r="B51" s="161"/>
      <c r="C51" s="443" t="s">
        <v>161</v>
      </c>
      <c r="D51" s="444" t="s">
        <v>161</v>
      </c>
      <c r="E51" s="423">
        <v>100</v>
      </c>
      <c r="F51" s="424">
        <v>100</v>
      </c>
      <c r="G51" s="423">
        <v>100</v>
      </c>
      <c r="H51" s="424">
        <v>100</v>
      </c>
      <c r="I51" s="423">
        <v>100</v>
      </c>
      <c r="J51" s="424">
        <v>100</v>
      </c>
      <c r="K51" s="423">
        <v>100</v>
      </c>
      <c r="L51" s="424">
        <v>100</v>
      </c>
      <c r="M51" s="423">
        <v>100</v>
      </c>
      <c r="N51" s="424">
        <v>100</v>
      </c>
      <c r="O51" s="124"/>
      <c r="P51" s="124"/>
      <c r="Q51" s="124"/>
      <c r="R51" s="124"/>
      <c r="S51" s="124"/>
      <c r="T51" s="124"/>
      <c r="U51" s="124"/>
      <c r="V51" s="124"/>
      <c r="W51" s="124"/>
    </row>
    <row r="52" spans="1:23">
      <c r="A52" s="142" t="s">
        <v>216</v>
      </c>
      <c r="B52" s="142"/>
      <c r="C52" s="445" t="s">
        <v>161</v>
      </c>
      <c r="D52" s="427" t="s">
        <v>161</v>
      </c>
      <c r="E52" s="442">
        <v>52.156205442465797</v>
      </c>
      <c r="F52" s="429">
        <v>57.98869384111871</v>
      </c>
      <c r="G52" s="442">
        <v>58.656730086773358</v>
      </c>
      <c r="H52" s="429">
        <v>60.927180177527241</v>
      </c>
      <c r="I52" s="442">
        <v>71.962112920878127</v>
      </c>
      <c r="J52" s="429">
        <v>67.760374555779094</v>
      </c>
      <c r="K52" s="442">
        <v>70.373107144715618</v>
      </c>
      <c r="L52" s="429">
        <v>63.851974462047764</v>
      </c>
      <c r="M52" s="442">
        <v>60.540240739907958</v>
      </c>
      <c r="N52" s="429">
        <v>62.26188690565472</v>
      </c>
      <c r="O52" s="124"/>
      <c r="P52" s="124"/>
      <c r="Q52" s="124"/>
      <c r="R52" s="124"/>
      <c r="S52" s="124"/>
      <c r="T52" s="124"/>
      <c r="U52" s="124"/>
      <c r="V52" s="124"/>
      <c r="W52" s="124"/>
    </row>
    <row r="53" spans="1:23">
      <c r="A53" s="142" t="s">
        <v>217</v>
      </c>
      <c r="B53" s="142"/>
      <c r="C53" s="426" t="s">
        <v>161</v>
      </c>
      <c r="D53" s="427" t="s">
        <v>161</v>
      </c>
      <c r="E53" s="428">
        <v>47.843794557534203</v>
      </c>
      <c r="F53" s="429">
        <v>42.011306158881283</v>
      </c>
      <c r="G53" s="428">
        <v>41.343269913226642</v>
      </c>
      <c r="H53" s="429">
        <v>39.072819822472759</v>
      </c>
      <c r="I53" s="428">
        <v>28.03788707912187</v>
      </c>
      <c r="J53" s="429">
        <v>32.239625444220898</v>
      </c>
      <c r="K53" s="428">
        <v>29.626892855284382</v>
      </c>
      <c r="L53" s="429">
        <v>36.148025537952236</v>
      </c>
      <c r="M53" s="428">
        <v>39.459759260092035</v>
      </c>
      <c r="N53" s="429">
        <v>37.73811309434528</v>
      </c>
      <c r="O53" s="124"/>
      <c r="P53" s="124"/>
      <c r="Q53" s="124"/>
      <c r="R53" s="124"/>
      <c r="S53" s="124"/>
      <c r="T53" s="124"/>
      <c r="U53" s="124"/>
      <c r="V53" s="124"/>
      <c r="W53" s="124"/>
    </row>
    <row r="54" spans="1:23">
      <c r="A54" s="161" t="s">
        <v>290</v>
      </c>
      <c r="B54" s="161"/>
      <c r="C54" s="443" t="s">
        <v>161</v>
      </c>
      <c r="D54" s="444" t="s">
        <v>161</v>
      </c>
      <c r="E54" s="423">
        <v>100</v>
      </c>
      <c r="F54" s="424">
        <v>100</v>
      </c>
      <c r="G54" s="423">
        <v>100</v>
      </c>
      <c r="H54" s="424">
        <v>100</v>
      </c>
      <c r="I54" s="423">
        <v>100</v>
      </c>
      <c r="J54" s="424">
        <v>100</v>
      </c>
      <c r="K54" s="423">
        <v>100</v>
      </c>
      <c r="L54" s="424">
        <v>100</v>
      </c>
      <c r="M54" s="423">
        <v>100</v>
      </c>
      <c r="N54" s="424">
        <v>100</v>
      </c>
      <c r="O54" s="124"/>
      <c r="P54" s="124"/>
      <c r="Q54" s="124"/>
      <c r="R54" s="124"/>
      <c r="S54" s="124"/>
      <c r="T54" s="124"/>
      <c r="U54" s="124"/>
      <c r="V54" s="124"/>
      <c r="W54" s="124"/>
    </row>
    <row r="55" spans="1:23">
      <c r="A55" s="142" t="s">
        <v>216</v>
      </c>
      <c r="B55" s="142"/>
      <c r="C55" s="445" t="s">
        <v>161</v>
      </c>
      <c r="D55" s="427" t="s">
        <v>161</v>
      </c>
      <c r="E55" s="442">
        <v>68.03355246862759</v>
      </c>
      <c r="F55" s="429">
        <v>69.101550396834853</v>
      </c>
      <c r="G55" s="442">
        <v>69.260012984418694</v>
      </c>
      <c r="H55" s="429">
        <v>70.698853341311647</v>
      </c>
      <c r="I55" s="442">
        <v>77.584268009067088</v>
      </c>
      <c r="J55" s="429">
        <v>77.250836677729794</v>
      </c>
      <c r="K55" s="442">
        <v>77.98064379020586</v>
      </c>
      <c r="L55" s="429">
        <v>75.492638317329678</v>
      </c>
      <c r="M55" s="442">
        <v>74.346259422617678</v>
      </c>
      <c r="N55" s="429">
        <v>76.559691065837001</v>
      </c>
      <c r="O55" s="124"/>
      <c r="P55" s="124"/>
      <c r="Q55" s="124"/>
      <c r="R55" s="124"/>
      <c r="S55" s="124"/>
      <c r="T55" s="124"/>
      <c r="U55" s="124"/>
      <c r="V55" s="124"/>
      <c r="W55" s="124"/>
    </row>
    <row r="56" spans="1:23">
      <c r="A56" s="142" t="s">
        <v>217</v>
      </c>
      <c r="B56" s="142"/>
      <c r="C56" s="426" t="s">
        <v>161</v>
      </c>
      <c r="D56" s="427" t="s">
        <v>161</v>
      </c>
      <c r="E56" s="428">
        <v>31.966447531372417</v>
      </c>
      <c r="F56" s="429">
        <v>30.898449603165147</v>
      </c>
      <c r="G56" s="428">
        <v>30.739987015581306</v>
      </c>
      <c r="H56" s="429">
        <v>29.301146658688353</v>
      </c>
      <c r="I56" s="428">
        <v>22.415731990932912</v>
      </c>
      <c r="J56" s="429">
        <v>22.749163322270206</v>
      </c>
      <c r="K56" s="428">
        <v>22.019356209794136</v>
      </c>
      <c r="L56" s="429">
        <v>24.507361682670325</v>
      </c>
      <c r="M56" s="428">
        <v>25.653740577382315</v>
      </c>
      <c r="N56" s="429">
        <v>23.440308934162999</v>
      </c>
      <c r="O56" s="124"/>
      <c r="P56" s="124"/>
      <c r="Q56" s="124"/>
      <c r="R56" s="124"/>
      <c r="S56" s="124"/>
      <c r="T56" s="124"/>
      <c r="U56" s="124"/>
      <c r="V56" s="124"/>
      <c r="W56" s="124"/>
    </row>
    <row r="57" spans="1:23">
      <c r="A57" s="161" t="s">
        <v>284</v>
      </c>
      <c r="B57" s="161"/>
      <c r="C57" s="443" t="s">
        <v>161</v>
      </c>
      <c r="D57" s="444" t="s">
        <v>161</v>
      </c>
      <c r="E57" s="423">
        <v>100</v>
      </c>
      <c r="F57" s="424">
        <v>100</v>
      </c>
      <c r="G57" s="423">
        <v>100</v>
      </c>
      <c r="H57" s="424">
        <v>100</v>
      </c>
      <c r="I57" s="423">
        <v>100</v>
      </c>
      <c r="J57" s="424">
        <v>100</v>
      </c>
      <c r="K57" s="423">
        <v>100</v>
      </c>
      <c r="L57" s="424">
        <v>100</v>
      </c>
      <c r="M57" s="423">
        <v>100</v>
      </c>
      <c r="N57" s="424">
        <v>100</v>
      </c>
      <c r="O57" s="124"/>
      <c r="P57" s="124"/>
      <c r="Q57" s="124"/>
      <c r="R57" s="124"/>
      <c r="S57" s="124"/>
      <c r="T57" s="124"/>
      <c r="U57" s="124"/>
      <c r="V57" s="124"/>
      <c r="W57" s="124"/>
    </row>
    <row r="58" spans="1:23">
      <c r="A58" s="142" t="s">
        <v>216</v>
      </c>
      <c r="B58" s="142"/>
      <c r="C58" s="445" t="s">
        <v>161</v>
      </c>
      <c r="D58" s="427" t="s">
        <v>161</v>
      </c>
      <c r="E58" s="442">
        <v>81.21852360652926</v>
      </c>
      <c r="F58" s="429">
        <v>82.694156473302968</v>
      </c>
      <c r="G58" s="442">
        <v>83.215594319089305</v>
      </c>
      <c r="H58" s="429">
        <v>83.95457859342126</v>
      </c>
      <c r="I58" s="442">
        <v>85.458678009603744</v>
      </c>
      <c r="J58" s="429">
        <v>86.106081810185614</v>
      </c>
      <c r="K58" s="442">
        <v>87.138237169246963</v>
      </c>
      <c r="L58" s="429">
        <v>86.633878067313958</v>
      </c>
      <c r="M58" s="442">
        <v>87.180537492989274</v>
      </c>
      <c r="N58" s="429">
        <v>88.975738823955368</v>
      </c>
      <c r="O58" s="124"/>
      <c r="P58" s="124"/>
      <c r="Q58" s="124"/>
      <c r="R58" s="124"/>
      <c r="S58" s="124"/>
      <c r="T58" s="124"/>
      <c r="U58" s="124"/>
      <c r="V58" s="124"/>
      <c r="W58" s="124"/>
    </row>
    <row r="59" spans="1:23">
      <c r="A59" s="142" t="s">
        <v>217</v>
      </c>
      <c r="B59" s="142"/>
      <c r="C59" s="426" t="s">
        <v>161</v>
      </c>
      <c r="D59" s="427" t="s">
        <v>161</v>
      </c>
      <c r="E59" s="428">
        <v>18.781476393470744</v>
      </c>
      <c r="F59" s="429">
        <v>17.305843526697025</v>
      </c>
      <c r="G59" s="428">
        <v>16.784405680910698</v>
      </c>
      <c r="H59" s="429">
        <v>16.04542140657874</v>
      </c>
      <c r="I59" s="428">
        <v>14.541321990396261</v>
      </c>
      <c r="J59" s="429">
        <v>13.89391818981438</v>
      </c>
      <c r="K59" s="428">
        <v>12.86176283075304</v>
      </c>
      <c r="L59" s="429">
        <v>13.366121932686045</v>
      </c>
      <c r="M59" s="428">
        <v>12.819462507010726</v>
      </c>
      <c r="N59" s="429">
        <v>11.024261176044632</v>
      </c>
      <c r="O59" s="124"/>
      <c r="P59" s="124"/>
      <c r="Q59" s="124"/>
      <c r="R59" s="124"/>
      <c r="S59" s="124"/>
      <c r="T59" s="124"/>
      <c r="U59" s="124"/>
      <c r="V59" s="124"/>
      <c r="W59" s="124"/>
    </row>
    <row r="60" spans="1:23">
      <c r="A60" s="151" t="s">
        <v>301</v>
      </c>
      <c r="B60" s="202"/>
      <c r="C60" s="421"/>
      <c r="D60" s="132"/>
      <c r="E60" s="132"/>
      <c r="F60" s="132"/>
      <c r="G60" s="132"/>
      <c r="H60" s="132"/>
      <c r="I60" s="132"/>
      <c r="J60" s="132"/>
      <c r="K60" s="132"/>
      <c r="L60" s="132"/>
      <c r="M60" s="132"/>
      <c r="N60" s="132"/>
      <c r="O60" s="124"/>
      <c r="P60" s="124"/>
      <c r="Q60" s="124"/>
      <c r="R60" s="124"/>
      <c r="S60" s="124"/>
      <c r="T60" s="124"/>
      <c r="U60" s="124"/>
      <c r="V60" s="124"/>
      <c r="W60" s="124"/>
    </row>
    <row r="61" spans="1:23">
      <c r="A61" s="161" t="s">
        <v>285</v>
      </c>
      <c r="B61" s="161"/>
      <c r="C61" s="443" t="s">
        <v>161</v>
      </c>
      <c r="D61" s="444" t="s">
        <v>161</v>
      </c>
      <c r="E61" s="423">
        <v>100</v>
      </c>
      <c r="F61" s="424">
        <v>100</v>
      </c>
      <c r="G61" s="423">
        <v>100</v>
      </c>
      <c r="H61" s="424">
        <v>100</v>
      </c>
      <c r="I61" s="423">
        <v>100</v>
      </c>
      <c r="J61" s="424">
        <v>100</v>
      </c>
      <c r="K61" s="423">
        <v>100</v>
      </c>
      <c r="L61" s="424">
        <v>100</v>
      </c>
      <c r="M61" s="423">
        <v>100</v>
      </c>
      <c r="N61" s="424">
        <v>100</v>
      </c>
      <c r="O61" s="124"/>
      <c r="P61" s="124"/>
      <c r="Q61" s="124"/>
      <c r="R61" s="124"/>
      <c r="S61" s="124"/>
      <c r="T61" s="124"/>
      <c r="U61" s="124"/>
      <c r="V61" s="124"/>
      <c r="W61" s="124"/>
    </row>
    <row r="62" spans="1:23">
      <c r="A62" s="142" t="s">
        <v>216</v>
      </c>
      <c r="B62" s="142"/>
      <c r="C62" s="445" t="s">
        <v>161</v>
      </c>
      <c r="D62" s="427" t="s">
        <v>161</v>
      </c>
      <c r="E62" s="442">
        <v>61.35532869013506</v>
      </c>
      <c r="F62" s="429">
        <v>64.941261982413991</v>
      </c>
      <c r="G62" s="442">
        <v>66.702839105196361</v>
      </c>
      <c r="H62" s="429">
        <v>69.022849532369548</v>
      </c>
      <c r="I62" s="442">
        <v>75.369835307714538</v>
      </c>
      <c r="J62" s="429">
        <v>74.714088477247884</v>
      </c>
      <c r="K62" s="442">
        <v>76.190991570885586</v>
      </c>
      <c r="L62" s="429">
        <v>74.202964360780825</v>
      </c>
      <c r="M62" s="442">
        <v>75.055246443756232</v>
      </c>
      <c r="N62" s="429">
        <v>75.737175861776436</v>
      </c>
      <c r="O62" s="124"/>
      <c r="P62" s="124"/>
      <c r="Q62" s="124"/>
      <c r="R62" s="124"/>
      <c r="S62" s="124"/>
      <c r="T62" s="124"/>
      <c r="U62" s="124"/>
      <c r="V62" s="124"/>
      <c r="W62" s="124"/>
    </row>
    <row r="63" spans="1:23">
      <c r="A63" s="142" t="s">
        <v>217</v>
      </c>
      <c r="B63" s="142"/>
      <c r="C63" s="426" t="s">
        <v>161</v>
      </c>
      <c r="D63" s="427" t="s">
        <v>161</v>
      </c>
      <c r="E63" s="428">
        <v>38.644671309864947</v>
      </c>
      <c r="F63" s="429">
        <v>35.058738017586002</v>
      </c>
      <c r="G63" s="428">
        <v>33.297160894803653</v>
      </c>
      <c r="H63" s="429">
        <v>30.977150467630448</v>
      </c>
      <c r="I63" s="428">
        <v>24.630164692285465</v>
      </c>
      <c r="J63" s="429">
        <v>25.285911522752112</v>
      </c>
      <c r="K63" s="428">
        <v>23.80900842911441</v>
      </c>
      <c r="L63" s="429">
        <v>25.797035639219185</v>
      </c>
      <c r="M63" s="428">
        <v>24.944753556243768</v>
      </c>
      <c r="N63" s="429">
        <v>24.262824138223568</v>
      </c>
      <c r="O63" s="124"/>
      <c r="P63" s="124"/>
      <c r="Q63" s="124"/>
      <c r="R63" s="124"/>
      <c r="S63" s="124"/>
      <c r="T63" s="124"/>
      <c r="U63" s="124"/>
      <c r="V63" s="124"/>
      <c r="W63" s="124"/>
    </row>
    <row r="64" spans="1:23">
      <c r="A64" s="161" t="s">
        <v>286</v>
      </c>
      <c r="B64" s="161"/>
      <c r="C64" s="443" t="s">
        <v>161</v>
      </c>
      <c r="D64" s="444" t="s">
        <v>161</v>
      </c>
      <c r="E64" s="423">
        <v>100</v>
      </c>
      <c r="F64" s="424">
        <v>100</v>
      </c>
      <c r="G64" s="423">
        <v>100</v>
      </c>
      <c r="H64" s="424">
        <v>100</v>
      </c>
      <c r="I64" s="423">
        <v>100</v>
      </c>
      <c r="J64" s="424">
        <v>100</v>
      </c>
      <c r="K64" s="423">
        <v>100</v>
      </c>
      <c r="L64" s="424">
        <v>100</v>
      </c>
      <c r="M64" s="423">
        <v>100</v>
      </c>
      <c r="N64" s="424">
        <v>100</v>
      </c>
      <c r="O64" s="124"/>
      <c r="P64" s="124"/>
      <c r="Q64" s="124"/>
      <c r="R64" s="124"/>
      <c r="S64" s="124"/>
      <c r="T64" s="124"/>
      <c r="U64" s="124"/>
      <c r="V64" s="124"/>
      <c r="W64" s="124"/>
    </row>
    <row r="65" spans="1:23">
      <c r="A65" s="142" t="s">
        <v>216</v>
      </c>
      <c r="B65" s="142"/>
      <c r="C65" s="445" t="s">
        <v>161</v>
      </c>
      <c r="D65" s="427" t="s">
        <v>161</v>
      </c>
      <c r="E65" s="442">
        <v>73.056166267571356</v>
      </c>
      <c r="F65" s="429">
        <v>76.651878458860111</v>
      </c>
      <c r="G65" s="442">
        <v>77.014086651945476</v>
      </c>
      <c r="H65" s="429">
        <v>78.280621791274498</v>
      </c>
      <c r="I65" s="442">
        <v>81.00511934546337</v>
      </c>
      <c r="J65" s="429">
        <v>81.604923700490247</v>
      </c>
      <c r="K65" s="442">
        <v>83.166533540071114</v>
      </c>
      <c r="L65" s="429">
        <v>83.346337199089874</v>
      </c>
      <c r="M65" s="442">
        <v>84.432825081017484</v>
      </c>
      <c r="N65" s="429">
        <v>85.436405622940157</v>
      </c>
      <c r="O65" s="124"/>
      <c r="P65" s="124"/>
      <c r="Q65" s="124"/>
      <c r="R65" s="124"/>
      <c r="S65" s="124"/>
      <c r="T65" s="124"/>
      <c r="U65" s="124"/>
      <c r="V65" s="124"/>
      <c r="W65" s="124"/>
    </row>
    <row r="66" spans="1:23">
      <c r="A66" s="142" t="s">
        <v>217</v>
      </c>
      <c r="B66" s="142"/>
      <c r="C66" s="426" t="s">
        <v>161</v>
      </c>
      <c r="D66" s="427" t="s">
        <v>161</v>
      </c>
      <c r="E66" s="428">
        <v>26.943833732428647</v>
      </c>
      <c r="F66" s="429">
        <v>23.348121541139893</v>
      </c>
      <c r="G66" s="428">
        <v>22.985913348054517</v>
      </c>
      <c r="H66" s="429">
        <v>21.719378208725502</v>
      </c>
      <c r="I66" s="428">
        <v>18.99488065453663</v>
      </c>
      <c r="J66" s="429">
        <v>18.395076299509761</v>
      </c>
      <c r="K66" s="428">
        <v>16.833466459928896</v>
      </c>
      <c r="L66" s="429">
        <v>16.653662800910134</v>
      </c>
      <c r="M66" s="428">
        <v>15.567174918982515</v>
      </c>
      <c r="N66" s="429">
        <v>14.563594377059838</v>
      </c>
      <c r="O66" s="124"/>
      <c r="P66" s="124"/>
      <c r="Q66" s="124"/>
      <c r="R66" s="124"/>
      <c r="S66" s="124"/>
      <c r="T66" s="124"/>
      <c r="U66" s="124"/>
      <c r="V66" s="124"/>
      <c r="W66" s="124"/>
    </row>
    <row r="67" spans="1:23">
      <c r="A67" s="161" t="s">
        <v>287</v>
      </c>
      <c r="B67" s="161"/>
      <c r="C67" s="443" t="s">
        <v>161</v>
      </c>
      <c r="D67" s="444" t="s">
        <v>161</v>
      </c>
      <c r="E67" s="423">
        <v>100</v>
      </c>
      <c r="F67" s="424">
        <v>100</v>
      </c>
      <c r="G67" s="423">
        <v>100</v>
      </c>
      <c r="H67" s="424">
        <v>100</v>
      </c>
      <c r="I67" s="423">
        <v>100</v>
      </c>
      <c r="J67" s="424">
        <v>100</v>
      </c>
      <c r="K67" s="423">
        <v>100</v>
      </c>
      <c r="L67" s="424">
        <v>100</v>
      </c>
      <c r="M67" s="423">
        <v>100</v>
      </c>
      <c r="N67" s="424">
        <v>100</v>
      </c>
      <c r="O67" s="124"/>
      <c r="P67" s="124"/>
      <c r="Q67" s="124"/>
      <c r="R67" s="124"/>
      <c r="S67" s="124"/>
      <c r="T67" s="124"/>
      <c r="U67" s="124"/>
      <c r="V67" s="124"/>
      <c r="W67" s="124"/>
    </row>
    <row r="68" spans="1:23">
      <c r="A68" s="142" t="s">
        <v>216</v>
      </c>
      <c r="B68" s="142"/>
      <c r="C68" s="445" t="s">
        <v>161</v>
      </c>
      <c r="D68" s="427" t="s">
        <v>161</v>
      </c>
      <c r="E68" s="442">
        <v>78.000558402902385</v>
      </c>
      <c r="F68" s="429">
        <v>79.902203028652906</v>
      </c>
      <c r="G68" s="442">
        <v>81.327516502592445</v>
      </c>
      <c r="H68" s="429">
        <v>82.042633325983445</v>
      </c>
      <c r="I68" s="442">
        <v>83.312476274193102</v>
      </c>
      <c r="J68" s="429">
        <v>84.226058515630854</v>
      </c>
      <c r="K68" s="442">
        <v>86.094559954428945</v>
      </c>
      <c r="L68" s="429">
        <v>85.612887952849746</v>
      </c>
      <c r="M68" s="442">
        <v>87.045217135688148</v>
      </c>
      <c r="N68" s="429">
        <v>88.518329066263078</v>
      </c>
      <c r="O68" s="124"/>
      <c r="P68" s="124"/>
      <c r="Q68" s="124"/>
      <c r="R68" s="124"/>
      <c r="S68" s="124"/>
      <c r="T68" s="124"/>
      <c r="U68" s="124"/>
      <c r="V68" s="124"/>
      <c r="W68" s="124"/>
    </row>
    <row r="69" spans="1:23">
      <c r="A69" s="142" t="s">
        <v>217</v>
      </c>
      <c r="B69" s="142"/>
      <c r="C69" s="426" t="s">
        <v>161</v>
      </c>
      <c r="D69" s="427" t="s">
        <v>161</v>
      </c>
      <c r="E69" s="428">
        <v>21.999441597097611</v>
      </c>
      <c r="F69" s="429">
        <v>20.097796971347094</v>
      </c>
      <c r="G69" s="428">
        <v>18.672483497407551</v>
      </c>
      <c r="H69" s="429">
        <v>17.957366674016555</v>
      </c>
      <c r="I69" s="428">
        <v>16.687523725806894</v>
      </c>
      <c r="J69" s="429">
        <v>15.773941484369153</v>
      </c>
      <c r="K69" s="428">
        <v>13.905440045571064</v>
      </c>
      <c r="L69" s="429">
        <v>14.38711204715025</v>
      </c>
      <c r="M69" s="428">
        <v>12.954782864311849</v>
      </c>
      <c r="N69" s="429">
        <v>11.481670933736925</v>
      </c>
      <c r="O69" s="124"/>
      <c r="P69" s="124"/>
      <c r="Q69" s="124"/>
      <c r="R69" s="124"/>
      <c r="S69" s="124"/>
      <c r="T69" s="124"/>
      <c r="U69" s="124"/>
      <c r="V69" s="124"/>
      <c r="W69" s="124"/>
    </row>
    <row r="70" spans="1:23">
      <c r="A70" s="161" t="s">
        <v>288</v>
      </c>
      <c r="B70" s="161"/>
      <c r="C70" s="443" t="s">
        <v>161</v>
      </c>
      <c r="D70" s="444" t="s">
        <v>161</v>
      </c>
      <c r="E70" s="423">
        <v>100</v>
      </c>
      <c r="F70" s="424">
        <v>100</v>
      </c>
      <c r="G70" s="423">
        <v>100</v>
      </c>
      <c r="H70" s="424">
        <v>100</v>
      </c>
      <c r="I70" s="423">
        <v>100</v>
      </c>
      <c r="J70" s="424">
        <v>100</v>
      </c>
      <c r="K70" s="423">
        <v>100</v>
      </c>
      <c r="L70" s="424">
        <v>100</v>
      </c>
      <c r="M70" s="423">
        <v>100</v>
      </c>
      <c r="N70" s="424">
        <v>100</v>
      </c>
      <c r="O70" s="124"/>
      <c r="P70" s="124"/>
      <c r="Q70" s="124"/>
      <c r="R70" s="124"/>
      <c r="S70" s="124"/>
      <c r="T70" s="124"/>
      <c r="U70" s="124"/>
      <c r="V70" s="124"/>
      <c r="W70" s="124"/>
    </row>
    <row r="71" spans="1:23">
      <c r="A71" s="142" t="s">
        <v>216</v>
      </c>
      <c r="B71" s="142"/>
      <c r="C71" s="445" t="s">
        <v>161</v>
      </c>
      <c r="D71" s="427" t="s">
        <v>161</v>
      </c>
      <c r="E71" s="442">
        <v>82.99185313766057</v>
      </c>
      <c r="F71" s="429">
        <v>82.803452058848066</v>
      </c>
      <c r="G71" s="442">
        <v>83.841147578944813</v>
      </c>
      <c r="H71" s="429">
        <v>85.064170940018357</v>
      </c>
      <c r="I71" s="442">
        <v>85.536183072140261</v>
      </c>
      <c r="J71" s="429">
        <v>86.045570597273482</v>
      </c>
      <c r="K71" s="442">
        <v>87.664149563886241</v>
      </c>
      <c r="L71" s="429">
        <v>87.697011859171141</v>
      </c>
      <c r="M71" s="442">
        <v>87.712884342097823</v>
      </c>
      <c r="N71" s="429">
        <v>89.141548290886391</v>
      </c>
      <c r="O71" s="124"/>
      <c r="P71" s="124"/>
      <c r="Q71" s="124"/>
      <c r="R71" s="124"/>
      <c r="S71" s="124"/>
      <c r="T71" s="124"/>
      <c r="U71" s="124"/>
      <c r="V71" s="124"/>
      <c r="W71" s="124"/>
    </row>
    <row r="72" spans="1:23">
      <c r="A72" s="142" t="s">
        <v>217</v>
      </c>
      <c r="B72" s="142"/>
      <c r="C72" s="426" t="s">
        <v>161</v>
      </c>
      <c r="D72" s="427" t="s">
        <v>161</v>
      </c>
      <c r="E72" s="428">
        <v>17.008146862339419</v>
      </c>
      <c r="F72" s="429">
        <v>17.196547941151934</v>
      </c>
      <c r="G72" s="428">
        <v>16.158852421055197</v>
      </c>
      <c r="H72" s="429">
        <v>14.935829059981643</v>
      </c>
      <c r="I72" s="428">
        <v>14.463816927859744</v>
      </c>
      <c r="J72" s="429">
        <v>13.954429402726518</v>
      </c>
      <c r="K72" s="428">
        <v>12.335850436113761</v>
      </c>
      <c r="L72" s="429">
        <v>12.302988140828848</v>
      </c>
      <c r="M72" s="428">
        <v>12.287115657902174</v>
      </c>
      <c r="N72" s="429">
        <v>10.858451709113606</v>
      </c>
      <c r="O72" s="124"/>
      <c r="P72" s="124"/>
      <c r="Q72" s="124"/>
      <c r="R72" s="124"/>
      <c r="S72" s="124"/>
      <c r="T72" s="124"/>
      <c r="U72" s="124"/>
      <c r="V72" s="124"/>
      <c r="W72" s="124"/>
    </row>
    <row r="73" spans="1:23">
      <c r="A73" s="161" t="s">
        <v>289</v>
      </c>
      <c r="B73" s="161"/>
      <c r="C73" s="443" t="s">
        <v>161</v>
      </c>
      <c r="D73" s="444" t="s">
        <v>161</v>
      </c>
      <c r="E73" s="423">
        <v>100</v>
      </c>
      <c r="F73" s="424">
        <v>100</v>
      </c>
      <c r="G73" s="423">
        <v>100</v>
      </c>
      <c r="H73" s="424">
        <v>100</v>
      </c>
      <c r="I73" s="423">
        <v>100</v>
      </c>
      <c r="J73" s="424">
        <v>100</v>
      </c>
      <c r="K73" s="423">
        <v>100</v>
      </c>
      <c r="L73" s="424">
        <v>100</v>
      </c>
      <c r="M73" s="423">
        <v>100</v>
      </c>
      <c r="N73" s="424">
        <v>100</v>
      </c>
      <c r="O73" s="124"/>
      <c r="P73" s="124"/>
      <c r="Q73" s="124"/>
      <c r="R73" s="124"/>
      <c r="S73" s="124"/>
      <c r="T73" s="124"/>
      <c r="U73" s="124"/>
      <c r="V73" s="124"/>
      <c r="W73" s="124"/>
    </row>
    <row r="74" spans="1:23">
      <c r="A74" s="142" t="s">
        <v>216</v>
      </c>
      <c r="B74" s="142"/>
      <c r="C74" s="445" t="s">
        <v>161</v>
      </c>
      <c r="D74" s="427" t="s">
        <v>161</v>
      </c>
      <c r="E74" s="442">
        <v>88.936851071667007</v>
      </c>
      <c r="F74" s="429">
        <v>90.532929216391992</v>
      </c>
      <c r="G74" s="442">
        <v>90.326304072701774</v>
      </c>
      <c r="H74" s="429">
        <v>91.198351546693246</v>
      </c>
      <c r="I74" s="442">
        <v>91.928559857443702</v>
      </c>
      <c r="J74" s="429">
        <v>91.968029463382578</v>
      </c>
      <c r="K74" s="442">
        <v>91.887150646607097</v>
      </c>
      <c r="L74" s="429">
        <v>91.419990015631271</v>
      </c>
      <c r="M74" s="442">
        <v>91.421774733304204</v>
      </c>
      <c r="N74" s="429">
        <v>92.037163609801269</v>
      </c>
      <c r="O74" s="124"/>
      <c r="P74" s="124"/>
      <c r="Q74" s="124"/>
      <c r="R74" s="124"/>
      <c r="S74" s="124"/>
      <c r="T74" s="124"/>
      <c r="U74" s="124"/>
      <c r="V74" s="124"/>
      <c r="W74" s="124"/>
    </row>
    <row r="75" spans="1:23" ht="13.5" thickBot="1">
      <c r="A75" s="155" t="s">
        <v>217</v>
      </c>
      <c r="B75" s="155"/>
      <c r="C75" s="461" t="s">
        <v>161</v>
      </c>
      <c r="D75" s="462" t="s">
        <v>161</v>
      </c>
      <c r="E75" s="625">
        <v>11.063148928332989</v>
      </c>
      <c r="F75" s="626">
        <v>9.4670707836080066</v>
      </c>
      <c r="G75" s="625">
        <v>9.6736959272982332</v>
      </c>
      <c r="H75" s="626">
        <v>8.801648453306754</v>
      </c>
      <c r="I75" s="625">
        <v>8.0714401425562929</v>
      </c>
      <c r="J75" s="626">
        <v>8.0319705366174166</v>
      </c>
      <c r="K75" s="625">
        <v>8.1128493533929031</v>
      </c>
      <c r="L75" s="626">
        <v>8.5800099843687345</v>
      </c>
      <c r="M75" s="625">
        <v>8.5782252666957977</v>
      </c>
      <c r="N75" s="626">
        <v>7.9628363901987314</v>
      </c>
      <c r="O75" s="124"/>
      <c r="P75" s="124"/>
      <c r="Q75" s="124"/>
      <c r="R75" s="124"/>
      <c r="S75" s="124"/>
      <c r="T75" s="124"/>
      <c r="U75" s="124"/>
      <c r="V75" s="124"/>
      <c r="W75" s="124"/>
    </row>
    <row r="76" spans="1:23" ht="13.5" thickTop="1">
      <c r="A76" s="164" t="s">
        <v>222</v>
      </c>
      <c r="B76" s="164"/>
      <c r="C76" s="446"/>
      <c r="D76" s="447"/>
      <c r="E76" s="125"/>
      <c r="F76" s="125"/>
      <c r="G76" s="125"/>
      <c r="H76" s="125"/>
      <c r="I76" s="125"/>
      <c r="J76" s="125"/>
      <c r="K76" s="125"/>
      <c r="L76" s="125"/>
      <c r="M76" s="125"/>
      <c r="N76" s="125"/>
      <c r="O76" s="124"/>
      <c r="P76" s="124"/>
      <c r="Q76" s="124"/>
      <c r="R76" s="124"/>
      <c r="S76" s="124"/>
      <c r="T76" s="124"/>
      <c r="U76" s="124"/>
      <c r="V76" s="124"/>
      <c r="W76" s="124"/>
    </row>
    <row r="77" spans="1:23">
      <c r="A77" s="667" t="s">
        <v>412</v>
      </c>
      <c r="B77" s="667"/>
      <c r="C77" s="667"/>
      <c r="D77" s="667"/>
      <c r="E77" s="667"/>
      <c r="F77" s="667"/>
      <c r="G77" s="667"/>
      <c r="H77" s="667"/>
      <c r="I77" s="667"/>
      <c r="J77" s="667"/>
      <c r="K77" s="667"/>
      <c r="L77" s="667"/>
      <c r="M77" s="125"/>
      <c r="N77" s="125"/>
      <c r="O77" s="124"/>
      <c r="P77" s="124"/>
      <c r="Q77" s="124"/>
      <c r="R77" s="124"/>
      <c r="S77" s="124"/>
      <c r="T77" s="124"/>
      <c r="U77" s="124"/>
      <c r="V77" s="124"/>
      <c r="W77" s="124"/>
    </row>
    <row r="78" spans="1:23">
      <c r="A78" s="128" t="s">
        <v>461</v>
      </c>
      <c r="B78" s="448"/>
      <c r="C78" s="446"/>
      <c r="D78" s="447"/>
      <c r="E78" s="125"/>
      <c r="F78" s="125"/>
      <c r="G78" s="125"/>
      <c r="H78" s="125"/>
      <c r="I78" s="125"/>
      <c r="J78" s="125"/>
      <c r="K78" s="125"/>
      <c r="L78" s="125"/>
      <c r="M78" s="125"/>
      <c r="N78" s="125"/>
      <c r="O78" s="124"/>
      <c r="P78" s="124"/>
      <c r="Q78" s="124"/>
      <c r="R78" s="124"/>
      <c r="S78" s="124"/>
      <c r="T78" s="124"/>
      <c r="U78" s="124"/>
      <c r="V78" s="124"/>
      <c r="W78" s="124"/>
    </row>
    <row r="79" spans="1:23">
      <c r="A79" s="128" t="s">
        <v>472</v>
      </c>
      <c r="B79" s="128"/>
      <c r="C79" s="433"/>
      <c r="D79" s="406"/>
      <c r="E79" s="125"/>
      <c r="F79" s="125"/>
      <c r="G79" s="125"/>
      <c r="H79" s="125"/>
      <c r="I79" s="125"/>
      <c r="J79" s="125"/>
      <c r="K79" s="125"/>
      <c r="L79" s="125"/>
      <c r="M79" s="125"/>
      <c r="N79" s="125"/>
      <c r="O79" s="124"/>
      <c r="P79" s="124"/>
      <c r="Q79" s="124"/>
      <c r="R79" s="124"/>
      <c r="S79" s="124"/>
      <c r="T79" s="124"/>
      <c r="U79" s="124"/>
      <c r="V79" s="124"/>
      <c r="W79" s="124"/>
    </row>
    <row r="80" spans="1:23" ht="13.15" customHeight="1">
      <c r="A80" s="667" t="s">
        <v>393</v>
      </c>
      <c r="B80" s="667"/>
      <c r="C80" s="667"/>
      <c r="D80" s="667"/>
      <c r="E80" s="667"/>
      <c r="F80" s="667"/>
      <c r="G80" s="667"/>
      <c r="H80" s="667"/>
      <c r="I80" s="667"/>
      <c r="J80" s="667"/>
      <c r="K80" s="667"/>
      <c r="L80" s="667"/>
      <c r="M80" s="667"/>
      <c r="N80" s="585"/>
      <c r="O80" s="124"/>
      <c r="P80" s="124"/>
      <c r="Q80" s="124"/>
      <c r="R80" s="124"/>
      <c r="S80" s="124"/>
      <c r="T80" s="124"/>
      <c r="U80" s="124"/>
      <c r="V80" s="124"/>
      <c r="W80" s="124"/>
    </row>
    <row r="81" spans="1:23">
      <c r="A81" s="696" t="s">
        <v>414</v>
      </c>
      <c r="B81" s="696"/>
      <c r="C81" s="696"/>
      <c r="D81" s="696"/>
      <c r="E81" s="696"/>
      <c r="F81" s="696"/>
      <c r="G81" s="696"/>
      <c r="H81" s="696"/>
      <c r="I81" s="696"/>
      <c r="J81" s="434"/>
      <c r="K81" s="124"/>
      <c r="L81" s="125"/>
      <c r="M81" s="124"/>
      <c r="N81" s="125"/>
      <c r="O81" s="124"/>
      <c r="P81" s="124"/>
      <c r="Q81" s="124"/>
      <c r="R81" s="124"/>
      <c r="S81" s="124"/>
      <c r="T81" s="124"/>
      <c r="U81" s="124"/>
      <c r="V81" s="124"/>
      <c r="W81" s="124"/>
    </row>
    <row r="82" spans="1:23" hidden="1">
      <c r="O82" s="124"/>
      <c r="P82" s="124"/>
      <c r="Q82" s="124"/>
      <c r="R82" s="124"/>
      <c r="S82" s="124"/>
      <c r="T82" s="124"/>
      <c r="U82" s="124"/>
      <c r="V82" s="124"/>
      <c r="W82" s="124"/>
    </row>
    <row r="83" spans="1:23" hidden="1">
      <c r="O83" s="124"/>
      <c r="P83" s="124"/>
      <c r="Q83" s="124"/>
      <c r="R83" s="124"/>
      <c r="S83" s="124"/>
      <c r="T83" s="124"/>
      <c r="U83" s="124"/>
      <c r="V83" s="124"/>
      <c r="W83" s="124"/>
    </row>
    <row r="84" spans="1:23" hidden="1">
      <c r="O84" s="124"/>
      <c r="P84" s="124"/>
      <c r="Q84" s="124"/>
      <c r="R84" s="124"/>
      <c r="S84" s="124"/>
      <c r="T84" s="124"/>
      <c r="U84" s="124"/>
      <c r="V84" s="124"/>
      <c r="W84" s="124"/>
    </row>
    <row r="85" spans="1:23" hidden="1">
      <c r="O85" s="124"/>
      <c r="P85" s="124"/>
      <c r="Q85" s="124"/>
      <c r="R85" s="124"/>
      <c r="S85" s="124"/>
      <c r="T85" s="124"/>
      <c r="U85" s="124"/>
      <c r="V85" s="124"/>
      <c r="W85" s="124"/>
    </row>
    <row r="86" spans="1:23" hidden="1">
      <c r="O86" s="124"/>
      <c r="P86" s="124"/>
      <c r="Q86" s="124"/>
      <c r="R86" s="124"/>
      <c r="S86" s="124"/>
      <c r="T86" s="124"/>
      <c r="U86" s="124"/>
      <c r="V86" s="124"/>
      <c r="W86" s="124"/>
    </row>
    <row r="87" spans="1:23" hidden="1">
      <c r="O87" s="124"/>
      <c r="P87" s="124"/>
      <c r="Q87" s="124"/>
      <c r="R87" s="124"/>
      <c r="S87" s="124"/>
      <c r="T87" s="124"/>
      <c r="U87" s="124"/>
      <c r="V87" s="124"/>
      <c r="W87" s="124"/>
    </row>
    <row r="88" spans="1:23" hidden="1">
      <c r="O88" s="124"/>
      <c r="P88" s="124"/>
      <c r="Q88" s="124"/>
      <c r="R88" s="124"/>
      <c r="S88" s="124"/>
      <c r="T88" s="124"/>
      <c r="U88" s="124"/>
      <c r="V88" s="124"/>
      <c r="W88" s="124"/>
    </row>
    <row r="89" spans="1:23" hidden="1">
      <c r="O89" s="124"/>
      <c r="P89" s="124"/>
      <c r="Q89" s="124"/>
      <c r="R89" s="124"/>
      <c r="S89" s="124"/>
      <c r="T89" s="124"/>
      <c r="U89" s="124"/>
      <c r="V89" s="124"/>
      <c r="W89" s="124"/>
    </row>
    <row r="90" spans="1:23" hidden="1">
      <c r="O90" s="124"/>
      <c r="P90" s="124"/>
      <c r="Q90" s="124"/>
      <c r="R90" s="124"/>
      <c r="S90" s="124"/>
      <c r="T90" s="124"/>
      <c r="U90" s="124"/>
      <c r="V90" s="124"/>
      <c r="W90" s="124"/>
    </row>
    <row r="91" spans="1:23" hidden="1">
      <c r="O91" s="124"/>
      <c r="P91" s="124"/>
      <c r="Q91" s="124"/>
      <c r="R91" s="124"/>
      <c r="S91" s="124"/>
      <c r="T91" s="124"/>
      <c r="U91" s="124"/>
      <c r="V91" s="124"/>
      <c r="W91" s="124"/>
    </row>
    <row r="92" spans="1:23" hidden="1">
      <c r="O92" s="124"/>
      <c r="P92" s="124"/>
      <c r="Q92" s="124"/>
      <c r="R92" s="124"/>
      <c r="S92" s="124"/>
      <c r="T92" s="124"/>
      <c r="U92" s="124"/>
      <c r="V92" s="124"/>
      <c r="W92" s="124"/>
    </row>
    <row r="93" spans="1:23" hidden="1">
      <c r="O93" s="124"/>
      <c r="P93" s="124"/>
      <c r="Q93" s="124"/>
      <c r="R93" s="124"/>
      <c r="S93" s="124"/>
      <c r="T93" s="124"/>
      <c r="U93" s="124"/>
      <c r="V93" s="124"/>
      <c r="W93" s="124"/>
    </row>
    <row r="94" spans="1:23" hidden="1">
      <c r="O94" s="124"/>
      <c r="P94" s="124"/>
      <c r="Q94" s="124"/>
      <c r="R94" s="124"/>
      <c r="S94" s="124"/>
      <c r="T94" s="124"/>
      <c r="U94" s="124"/>
      <c r="V94" s="124"/>
      <c r="W94" s="124"/>
    </row>
    <row r="95" spans="1:23" hidden="1">
      <c r="O95" s="124"/>
      <c r="P95" s="124"/>
      <c r="Q95" s="124"/>
      <c r="R95" s="124"/>
      <c r="S95" s="124"/>
      <c r="T95" s="124"/>
      <c r="U95" s="124"/>
      <c r="V95" s="124"/>
      <c r="W95" s="124"/>
    </row>
    <row r="96" spans="1:23" hidden="1">
      <c r="O96" s="124"/>
      <c r="P96" s="124"/>
      <c r="Q96" s="124"/>
      <c r="R96" s="124"/>
      <c r="S96" s="124"/>
      <c r="T96" s="124"/>
      <c r="U96" s="124"/>
      <c r="V96" s="124"/>
      <c r="W96" s="124"/>
    </row>
    <row r="97" spans="1:27" hidden="1">
      <c r="O97" s="124"/>
      <c r="P97" s="124"/>
      <c r="Q97" s="124"/>
      <c r="R97" s="124"/>
      <c r="S97" s="124"/>
      <c r="T97" s="124"/>
      <c r="U97" s="124"/>
      <c r="V97" s="124"/>
      <c r="W97" s="124"/>
    </row>
    <row r="98" spans="1:27" hidden="1">
      <c r="O98" s="124"/>
      <c r="P98" s="124"/>
      <c r="Q98" s="124"/>
      <c r="R98" s="124"/>
      <c r="S98" s="124"/>
      <c r="T98" s="124"/>
      <c r="U98" s="124"/>
      <c r="V98" s="124"/>
      <c r="W98" s="124"/>
    </row>
    <row r="99" spans="1:27" hidden="1">
      <c r="O99" s="124"/>
      <c r="P99" s="124"/>
      <c r="Q99" s="124"/>
      <c r="R99" s="124"/>
      <c r="S99" s="124"/>
      <c r="T99" s="124"/>
      <c r="U99" s="124"/>
      <c r="V99" s="124"/>
      <c r="W99" s="124"/>
    </row>
    <row r="100" spans="1:27" hidden="1">
      <c r="O100" s="124"/>
      <c r="P100" s="124"/>
      <c r="Q100" s="124"/>
      <c r="R100" s="124"/>
      <c r="S100" s="124"/>
      <c r="T100" s="124"/>
      <c r="U100" s="124"/>
      <c r="V100" s="124"/>
      <c r="W100" s="124"/>
    </row>
    <row r="101" spans="1:27" hidden="1">
      <c r="O101" s="124"/>
      <c r="P101" s="124"/>
      <c r="Q101" s="124"/>
      <c r="R101" s="124"/>
      <c r="S101" s="124"/>
      <c r="T101" s="124"/>
      <c r="U101" s="124"/>
      <c r="V101" s="124"/>
      <c r="W101" s="124"/>
    </row>
    <row r="102" spans="1:27" hidden="1">
      <c r="O102" s="124"/>
      <c r="P102" s="124"/>
      <c r="Q102" s="124"/>
      <c r="R102" s="124"/>
      <c r="S102" s="124"/>
      <c r="T102" s="124"/>
      <c r="U102" s="124"/>
      <c r="V102" s="124"/>
      <c r="W102" s="124"/>
    </row>
    <row r="103" spans="1:27" hidden="1">
      <c r="O103" s="124"/>
      <c r="P103" s="124"/>
      <c r="Q103" s="124"/>
      <c r="R103" s="124"/>
      <c r="S103" s="124"/>
      <c r="T103" s="124"/>
      <c r="U103" s="124"/>
      <c r="V103" s="124"/>
      <c r="W103" s="124"/>
    </row>
    <row r="104" spans="1:27" hidden="1">
      <c r="O104" s="124"/>
      <c r="P104" s="124"/>
      <c r="Q104" s="124"/>
      <c r="R104" s="124"/>
      <c r="S104" s="124"/>
      <c r="T104" s="124"/>
      <c r="U104" s="124"/>
      <c r="V104" s="124"/>
      <c r="W104" s="124"/>
    </row>
    <row r="105" spans="1:27" hidden="1">
      <c r="O105" s="124"/>
      <c r="P105" s="124"/>
      <c r="Q105" s="124"/>
      <c r="R105" s="124"/>
      <c r="S105" s="124"/>
      <c r="T105" s="124"/>
      <c r="U105" s="124"/>
      <c r="V105" s="124"/>
      <c r="W105" s="124"/>
    </row>
    <row r="106" spans="1:27" hidden="1">
      <c r="O106" s="124"/>
      <c r="P106" s="124"/>
      <c r="Q106" s="124"/>
      <c r="R106" s="124"/>
      <c r="S106" s="124"/>
      <c r="T106" s="124"/>
      <c r="U106" s="124"/>
      <c r="V106" s="124"/>
      <c r="W106" s="124"/>
    </row>
    <row r="107" spans="1:27" hidden="1">
      <c r="O107" s="124"/>
      <c r="P107" s="124"/>
      <c r="Q107" s="124"/>
      <c r="R107" s="124"/>
      <c r="S107" s="124"/>
      <c r="T107" s="124"/>
      <c r="U107" s="124"/>
      <c r="V107" s="124"/>
      <c r="W107" s="124"/>
    </row>
    <row r="108" spans="1:27" hidden="1">
      <c r="O108" s="124"/>
      <c r="P108" s="124"/>
      <c r="Q108" s="124"/>
      <c r="R108" s="124"/>
      <c r="S108" s="124"/>
      <c r="T108" s="124"/>
      <c r="U108" s="124"/>
      <c r="V108" s="124"/>
      <c r="W108" s="124"/>
    </row>
    <row r="109" spans="1:27" hidden="1">
      <c r="O109" s="124"/>
      <c r="P109" s="124"/>
      <c r="Q109" s="124"/>
      <c r="R109" s="124"/>
      <c r="S109" s="124"/>
      <c r="T109" s="124"/>
      <c r="U109" s="124"/>
      <c r="V109" s="124"/>
      <c r="W109" s="124"/>
    </row>
    <row r="110" spans="1:27" hidden="1">
      <c r="O110" s="124"/>
      <c r="P110" s="124"/>
      <c r="Q110" s="124"/>
      <c r="R110" s="124"/>
      <c r="S110" s="124"/>
      <c r="T110" s="124"/>
      <c r="U110" s="124"/>
      <c r="V110" s="124"/>
      <c r="W110" s="124"/>
    </row>
    <row r="111" spans="1:27" s="91" customFormat="1" ht="24.75" hidden="1" customHeight="1">
      <c r="A111"/>
      <c r="B111"/>
      <c r="C111"/>
      <c r="D111"/>
      <c r="E111"/>
      <c r="F111"/>
      <c r="G111"/>
      <c r="H111"/>
      <c r="I111"/>
      <c r="J111"/>
      <c r="K111"/>
      <c r="L111"/>
      <c r="M111"/>
      <c r="N111"/>
      <c r="O111" s="585"/>
      <c r="P111" s="585"/>
      <c r="Q111" s="585"/>
      <c r="R111" s="585"/>
      <c r="S111" s="585"/>
      <c r="T111" s="585"/>
      <c r="U111" s="585"/>
      <c r="V111" s="585"/>
      <c r="W111" s="585"/>
      <c r="X111" s="89"/>
      <c r="Y111" s="90"/>
      <c r="Z111" s="90"/>
      <c r="AA111" s="90"/>
    </row>
    <row r="112" spans="1:27" ht="24.75" hidden="1" customHeight="1">
      <c r="O112" s="124"/>
      <c r="P112" s="124"/>
      <c r="Q112" s="124"/>
      <c r="R112" s="124"/>
      <c r="S112" s="124"/>
      <c r="T112" s="124"/>
      <c r="U112" s="124"/>
      <c r="V112" s="124"/>
      <c r="W112" s="124"/>
    </row>
    <row r="113" customFormat="1" hidden="1"/>
    <row r="114" customFormat="1" hidden="1"/>
    <row r="115" customFormat="1" hidden="1"/>
    <row r="116" customFormat="1" hidden="1"/>
    <row r="117" customFormat="1" hidden="1"/>
    <row r="118" customFormat="1" hidden="1"/>
  </sheetData>
  <mergeCells count="7">
    <mergeCell ref="A81:I81"/>
    <mergeCell ref="B5:N6"/>
    <mergeCell ref="A1:N1"/>
    <mergeCell ref="A3:N3"/>
    <mergeCell ref="A4:N4"/>
    <mergeCell ref="A80:M80"/>
    <mergeCell ref="A77:L77"/>
  </mergeCells>
  <hyperlinks>
    <hyperlink ref="A5" location="Índice!A1" display="Índice" xr:uid="{00000000-0004-0000-1600-000000000000}"/>
  </hyperlinks>
  <printOptions horizontalCentered="1"/>
  <pageMargins left="0.70866141732283472" right="0.70866141732283472" top="0.74803149606299213" bottom="0.55118110236220474" header="0.31496062992125984" footer="0.31496062992125984"/>
  <pageSetup orientation="landscape" r:id="rId1"/>
  <headerFooter>
    <oddFooter>&amp;R&amp;P</oddFooter>
  </headerFooter>
  <rowBreaks count="2" manualBreakCount="2">
    <brk id="68" max="16383" man="1"/>
    <brk id="95"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A124"/>
  <sheetViews>
    <sheetView zoomScaleNormal="100" zoomScaleSheetLayoutView="100" workbookViewId="0">
      <selection activeCell="A3" sqref="A3:N3"/>
    </sheetView>
  </sheetViews>
  <sheetFormatPr defaultColWidth="0" defaultRowHeight="12.75" zeroHeight="1"/>
  <cols>
    <col min="1" max="1" width="13.85546875" customWidth="1"/>
    <col min="2" max="2" width="20.7109375" customWidth="1"/>
    <col min="3" max="6" width="9.42578125" customWidth="1"/>
    <col min="7" max="11" width="8.5703125" bestFit="1" customWidth="1"/>
    <col min="12" max="12" width="9.28515625" customWidth="1"/>
    <col min="13" max="13" width="8.5703125" bestFit="1" customWidth="1"/>
    <col min="14" max="14" width="8.5703125" customWidth="1"/>
    <col min="15" max="27" width="0" hidden="1" customWidth="1"/>
    <col min="28" max="16384" width="8.5703125" hidden="1"/>
  </cols>
  <sheetData>
    <row r="1" spans="1:23" s="84" customFormat="1" ht="18">
      <c r="A1" s="669" t="s">
        <v>159</v>
      </c>
      <c r="B1" s="669"/>
      <c r="C1" s="669"/>
      <c r="D1" s="669"/>
      <c r="E1" s="669"/>
      <c r="F1" s="669"/>
      <c r="G1" s="669"/>
      <c r="H1" s="669"/>
      <c r="I1" s="669"/>
      <c r="J1" s="669"/>
      <c r="K1" s="669"/>
      <c r="L1" s="669"/>
      <c r="M1" s="669"/>
      <c r="N1" s="669"/>
    </row>
    <row r="2" spans="1:23" s="86" customFormat="1" ht="15">
      <c r="A2" s="663"/>
      <c r="B2" s="663"/>
      <c r="C2" s="663"/>
      <c r="D2" s="663"/>
      <c r="E2" s="663"/>
      <c r="F2" s="663"/>
      <c r="G2" s="663"/>
      <c r="H2" s="663"/>
      <c r="I2" s="663"/>
      <c r="J2" s="663"/>
      <c r="K2" s="663"/>
      <c r="L2" s="663"/>
      <c r="M2" s="663"/>
      <c r="N2" s="663"/>
    </row>
    <row r="3" spans="1:23" s="86" customFormat="1" ht="15">
      <c r="A3" s="663" t="s">
        <v>347</v>
      </c>
      <c r="B3" s="663"/>
      <c r="C3" s="663"/>
      <c r="D3" s="663"/>
      <c r="E3" s="663"/>
      <c r="F3" s="663"/>
      <c r="G3" s="663"/>
      <c r="H3" s="663"/>
      <c r="I3" s="663"/>
      <c r="J3" s="663"/>
      <c r="K3" s="663"/>
      <c r="L3" s="663"/>
      <c r="M3" s="663"/>
      <c r="N3" s="663"/>
    </row>
    <row r="4" spans="1:23" s="86" customFormat="1" ht="15">
      <c r="A4" s="663" t="s">
        <v>415</v>
      </c>
      <c r="B4" s="663"/>
      <c r="C4" s="663"/>
      <c r="D4" s="663"/>
      <c r="E4" s="663"/>
      <c r="F4" s="663"/>
      <c r="G4" s="663"/>
      <c r="H4" s="663"/>
      <c r="I4" s="663"/>
      <c r="J4" s="663"/>
      <c r="K4" s="663"/>
      <c r="L4" s="663"/>
      <c r="M4" s="663"/>
      <c r="N4" s="663"/>
    </row>
    <row r="5" spans="1:23" s="232" customFormat="1" ht="12.75" customHeight="1">
      <c r="A5" s="411" t="s">
        <v>202</v>
      </c>
      <c r="B5" s="665" t="s">
        <v>322</v>
      </c>
      <c r="C5" s="665"/>
      <c r="D5" s="665"/>
      <c r="E5" s="665"/>
      <c r="F5" s="665"/>
      <c r="G5" s="665"/>
      <c r="H5" s="665"/>
      <c r="I5" s="665"/>
      <c r="J5" s="665"/>
      <c r="K5" s="665"/>
      <c r="L5" s="665"/>
      <c r="M5" s="665"/>
      <c r="N5" s="665"/>
      <c r="O5" s="435"/>
      <c r="P5" s="435"/>
      <c r="Q5" s="435"/>
      <c r="R5" s="435"/>
      <c r="S5" s="435"/>
      <c r="T5" s="435"/>
      <c r="U5" s="435"/>
      <c r="V5" s="435"/>
      <c r="W5" s="435"/>
    </row>
    <row r="6" spans="1:23" s="232" customFormat="1" ht="13.5" customHeight="1" thickBot="1">
      <c r="A6" s="190"/>
      <c r="B6" s="665"/>
      <c r="C6" s="665"/>
      <c r="D6" s="665"/>
      <c r="E6" s="665"/>
      <c r="F6" s="665"/>
      <c r="G6" s="665"/>
      <c r="H6" s="665"/>
      <c r="I6" s="665"/>
      <c r="J6" s="665"/>
      <c r="K6" s="665"/>
      <c r="L6" s="665"/>
      <c r="M6" s="665"/>
      <c r="N6" s="665"/>
      <c r="O6" s="435"/>
      <c r="P6" s="435"/>
      <c r="Q6" s="435"/>
      <c r="R6" s="435"/>
      <c r="S6" s="435"/>
      <c r="T6" s="435"/>
      <c r="U6" s="435"/>
      <c r="V6" s="435"/>
      <c r="W6" s="435"/>
    </row>
    <row r="7" spans="1:23" ht="13.5" thickTop="1">
      <c r="A7" s="413" t="s">
        <v>22</v>
      </c>
      <c r="B7" s="414"/>
      <c r="C7" s="438" t="s">
        <v>234</v>
      </c>
      <c r="D7" s="416" t="s">
        <v>297</v>
      </c>
      <c r="E7" s="415">
        <v>2016</v>
      </c>
      <c r="F7" s="416">
        <v>2017</v>
      </c>
      <c r="G7" s="415">
        <v>2018</v>
      </c>
      <c r="H7" s="416">
        <v>2019</v>
      </c>
      <c r="I7" s="415">
        <v>2020</v>
      </c>
      <c r="J7" s="416">
        <v>2021</v>
      </c>
      <c r="K7" s="415">
        <v>2022</v>
      </c>
      <c r="L7" s="416">
        <v>2023</v>
      </c>
      <c r="M7" s="415">
        <v>2024</v>
      </c>
      <c r="N7" s="416" t="s">
        <v>392</v>
      </c>
      <c r="O7" s="124"/>
      <c r="P7" s="124"/>
      <c r="Q7" s="124"/>
      <c r="R7" s="124"/>
      <c r="S7" s="124"/>
      <c r="T7" s="124"/>
      <c r="U7" s="124"/>
      <c r="V7" s="124"/>
      <c r="W7" s="124"/>
    </row>
    <row r="8" spans="1:23" ht="12" customHeight="1">
      <c r="A8" s="136" t="s">
        <v>94</v>
      </c>
      <c r="B8" s="417"/>
      <c r="C8" s="449"/>
      <c r="D8" s="418"/>
      <c r="E8" s="418"/>
      <c r="F8" s="418"/>
      <c r="G8" s="418"/>
      <c r="H8" s="418"/>
      <c r="I8" s="418"/>
      <c r="J8" s="418"/>
      <c r="K8" s="418"/>
      <c r="L8" s="418"/>
      <c r="M8" s="418"/>
      <c r="N8" s="418"/>
      <c r="O8" s="124"/>
      <c r="P8" s="124"/>
      <c r="Q8" s="124"/>
      <c r="R8" s="124"/>
      <c r="S8" s="124"/>
      <c r="T8" s="124"/>
      <c r="U8" s="124"/>
      <c r="V8" s="124"/>
      <c r="W8" s="124"/>
    </row>
    <row r="9" spans="1:23" ht="12" customHeight="1">
      <c r="A9" s="419" t="s">
        <v>0</v>
      </c>
      <c r="B9" s="419"/>
      <c r="C9" s="443">
        <v>100</v>
      </c>
      <c r="D9" s="424">
        <v>100</v>
      </c>
      <c r="E9" s="423">
        <v>100</v>
      </c>
      <c r="F9" s="424">
        <v>100</v>
      </c>
      <c r="G9" s="423">
        <v>100</v>
      </c>
      <c r="H9" s="424">
        <v>100</v>
      </c>
      <c r="I9" s="423">
        <v>100</v>
      </c>
      <c r="J9" s="424">
        <v>100</v>
      </c>
      <c r="K9" s="423">
        <v>100</v>
      </c>
      <c r="L9" s="424">
        <v>100</v>
      </c>
      <c r="M9" s="423">
        <v>100</v>
      </c>
      <c r="N9" s="424">
        <v>100</v>
      </c>
      <c r="O9" s="124"/>
      <c r="P9" s="124"/>
      <c r="Q9" s="124"/>
      <c r="R9" s="124"/>
      <c r="S9" s="124"/>
      <c r="T9" s="124"/>
      <c r="U9" s="124"/>
      <c r="V9" s="124"/>
      <c r="W9" s="124"/>
    </row>
    <row r="10" spans="1:23" ht="12" customHeight="1">
      <c r="A10" s="450" t="s">
        <v>218</v>
      </c>
      <c r="B10" s="450"/>
      <c r="C10" s="426">
        <v>42.534141408954639</v>
      </c>
      <c r="D10" s="429">
        <v>57.617743615703709</v>
      </c>
      <c r="E10" s="428">
        <v>76.849441035874037</v>
      </c>
      <c r="F10" s="429">
        <v>78.957960383475111</v>
      </c>
      <c r="G10" s="428">
        <v>79.837923283159327</v>
      </c>
      <c r="H10" s="429">
        <v>81.116521033617872</v>
      </c>
      <c r="I10" s="428">
        <v>83.427312209911406</v>
      </c>
      <c r="J10" s="429">
        <v>83.708257742380283</v>
      </c>
      <c r="K10" s="428">
        <v>84.995960203010483</v>
      </c>
      <c r="L10" s="429">
        <v>84.450238115335495</v>
      </c>
      <c r="M10" s="428">
        <v>85.125215145960127</v>
      </c>
      <c r="N10" s="429">
        <v>87.329069887003342</v>
      </c>
      <c r="O10" s="124"/>
      <c r="P10" s="124"/>
      <c r="Q10" s="124"/>
      <c r="R10" s="124"/>
      <c r="S10" s="124"/>
      <c r="T10" s="124"/>
      <c r="U10" s="124"/>
      <c r="V10" s="124"/>
      <c r="W10" s="124"/>
    </row>
    <row r="11" spans="1:23" ht="12" customHeight="1">
      <c r="A11" s="450" t="s">
        <v>219</v>
      </c>
      <c r="B11" s="450"/>
      <c r="C11" s="426">
        <v>16.194675375226545</v>
      </c>
      <c r="D11" s="429">
        <v>9.466806766554182</v>
      </c>
      <c r="E11" s="428">
        <v>4.1209256574115321</v>
      </c>
      <c r="F11" s="429">
        <v>3.4410735287866117</v>
      </c>
      <c r="G11" s="428">
        <v>3.2660877226064486</v>
      </c>
      <c r="H11" s="429">
        <v>2.3321541509216477</v>
      </c>
      <c r="I11" s="428">
        <v>1.77021976776724</v>
      </c>
      <c r="J11" s="429">
        <v>2.0441444447739525</v>
      </c>
      <c r="K11" s="428">
        <v>2.0088082969504524</v>
      </c>
      <c r="L11" s="429">
        <v>1.9031528158601967</v>
      </c>
      <c r="M11" s="428">
        <v>1.9692345549058274</v>
      </c>
      <c r="N11" s="429">
        <v>1.6449334932341</v>
      </c>
      <c r="O11" s="124"/>
      <c r="P11" s="124"/>
      <c r="Q11" s="124"/>
      <c r="R11" s="124"/>
      <c r="S11" s="124"/>
      <c r="T11" s="124"/>
      <c r="U11" s="124"/>
      <c r="V11" s="124"/>
      <c r="W11" s="124"/>
    </row>
    <row r="12" spans="1:23" ht="12" customHeight="1">
      <c r="A12" s="450" t="s">
        <v>220</v>
      </c>
      <c r="B12" s="450"/>
      <c r="C12" s="426">
        <v>16.433815388128</v>
      </c>
      <c r="D12" s="429">
        <v>15.693077598463608</v>
      </c>
      <c r="E12" s="428">
        <v>6.4148597537326948</v>
      </c>
      <c r="F12" s="429">
        <v>6.1040811538891484</v>
      </c>
      <c r="G12" s="428">
        <v>6.0521963551930558</v>
      </c>
      <c r="H12" s="429">
        <v>6.2938675068378576</v>
      </c>
      <c r="I12" s="428">
        <v>5.6886850704538041</v>
      </c>
      <c r="J12" s="429">
        <v>6.298102406750683</v>
      </c>
      <c r="K12" s="428">
        <v>5.6189385226716144</v>
      </c>
      <c r="L12" s="429">
        <v>6.4442532381779616</v>
      </c>
      <c r="M12" s="428">
        <v>6.4406951656140823</v>
      </c>
      <c r="N12" s="429">
        <v>5.2113371779099262</v>
      </c>
      <c r="O12" s="124"/>
      <c r="P12" s="124"/>
      <c r="Q12" s="124"/>
      <c r="R12" s="124"/>
      <c r="S12" s="124"/>
      <c r="T12" s="124"/>
      <c r="U12" s="124"/>
      <c r="V12" s="124"/>
      <c r="W12" s="124"/>
    </row>
    <row r="13" spans="1:23" ht="12" customHeight="1">
      <c r="A13" s="450" t="s">
        <v>221</v>
      </c>
      <c r="B13" s="450"/>
      <c r="C13" s="426">
        <v>24.837367827690819</v>
      </c>
      <c r="D13" s="429">
        <v>17.222372019278506</v>
      </c>
      <c r="E13" s="428">
        <v>12.614773552981742</v>
      </c>
      <c r="F13" s="429">
        <v>11.496884933849126</v>
      </c>
      <c r="G13" s="428">
        <v>10.843792639041162</v>
      </c>
      <c r="H13" s="429">
        <v>10.257457308622627</v>
      </c>
      <c r="I13" s="428">
        <v>9.1137829518675524</v>
      </c>
      <c r="J13" s="429">
        <v>7.9494954060950906</v>
      </c>
      <c r="K13" s="428">
        <v>7.3762929773674433</v>
      </c>
      <c r="L13" s="429">
        <v>7.2023558306263435</v>
      </c>
      <c r="M13" s="428">
        <v>6.4648551335199702</v>
      </c>
      <c r="N13" s="429">
        <v>5.8146594418526307</v>
      </c>
      <c r="O13" s="124"/>
      <c r="P13" s="124"/>
      <c r="Q13" s="124"/>
      <c r="R13" s="124"/>
      <c r="S13" s="124"/>
      <c r="T13" s="124"/>
      <c r="U13" s="124"/>
      <c r="V13" s="124"/>
      <c r="W13" s="124"/>
    </row>
    <row r="14" spans="1:23" ht="12" customHeight="1">
      <c r="A14" s="130" t="s">
        <v>167</v>
      </c>
      <c r="B14" s="202"/>
      <c r="C14" s="430"/>
      <c r="D14" s="421"/>
      <c r="E14" s="132"/>
      <c r="F14" s="132"/>
      <c r="G14" s="132"/>
      <c r="H14" s="132"/>
      <c r="I14" s="132"/>
      <c r="J14" s="132"/>
      <c r="K14" s="132"/>
      <c r="L14" s="132"/>
      <c r="M14" s="132"/>
      <c r="N14" s="132"/>
      <c r="O14" s="124"/>
      <c r="P14" s="124"/>
      <c r="Q14" s="124"/>
      <c r="R14" s="124"/>
      <c r="S14" s="124"/>
      <c r="T14" s="124"/>
      <c r="U14" s="124"/>
      <c r="V14" s="124"/>
      <c r="W14" s="124"/>
    </row>
    <row r="15" spans="1:23" ht="12" customHeight="1">
      <c r="A15" s="161" t="s">
        <v>30</v>
      </c>
      <c r="B15" s="161"/>
      <c r="C15" s="443">
        <v>100</v>
      </c>
      <c r="D15" s="424">
        <v>100</v>
      </c>
      <c r="E15" s="423">
        <v>100</v>
      </c>
      <c r="F15" s="424">
        <v>100</v>
      </c>
      <c r="G15" s="423">
        <v>100</v>
      </c>
      <c r="H15" s="424">
        <v>100</v>
      </c>
      <c r="I15" s="423">
        <v>100</v>
      </c>
      <c r="J15" s="424">
        <v>100</v>
      </c>
      <c r="K15" s="423">
        <v>100</v>
      </c>
      <c r="L15" s="424">
        <v>100</v>
      </c>
      <c r="M15" s="423">
        <v>100</v>
      </c>
      <c r="N15" s="424">
        <v>100</v>
      </c>
      <c r="O15" s="124"/>
      <c r="P15" s="124"/>
      <c r="Q15" s="124"/>
      <c r="R15" s="124"/>
      <c r="S15" s="124"/>
      <c r="T15" s="124"/>
      <c r="U15" s="124"/>
      <c r="V15" s="124"/>
      <c r="W15" s="124"/>
    </row>
    <row r="16" spans="1:23" ht="12" customHeight="1">
      <c r="A16" s="450" t="s">
        <v>218</v>
      </c>
      <c r="B16" s="450"/>
      <c r="C16" s="426">
        <v>46.009211973983113</v>
      </c>
      <c r="D16" s="429">
        <v>61.564836742450588</v>
      </c>
      <c r="E16" s="428">
        <v>78.399534655951157</v>
      </c>
      <c r="F16" s="429">
        <v>80.53157490445497</v>
      </c>
      <c r="G16" s="428">
        <v>80.813068116989314</v>
      </c>
      <c r="H16" s="429">
        <v>82.710189877317717</v>
      </c>
      <c r="I16" s="428">
        <v>84.975727572036249</v>
      </c>
      <c r="J16" s="429">
        <v>85.120984193072573</v>
      </c>
      <c r="K16" s="428">
        <v>86.596489635408176</v>
      </c>
      <c r="L16" s="429">
        <v>85.866957406050332</v>
      </c>
      <c r="M16" s="428">
        <v>86.119100104748057</v>
      </c>
      <c r="N16" s="429">
        <v>88.336016364251051</v>
      </c>
      <c r="O16" s="124"/>
      <c r="P16" s="124"/>
      <c r="Q16" s="124"/>
      <c r="R16" s="124"/>
      <c r="S16" s="124"/>
      <c r="T16" s="124"/>
      <c r="U16" s="124"/>
      <c r="V16" s="124"/>
      <c r="W16" s="124"/>
    </row>
    <row r="17" spans="1:23" ht="12" customHeight="1">
      <c r="A17" s="450" t="s">
        <v>219</v>
      </c>
      <c r="B17" s="450"/>
      <c r="C17" s="426">
        <v>14.319215550261097</v>
      </c>
      <c r="D17" s="429">
        <v>7.6604573651147954</v>
      </c>
      <c r="E17" s="428">
        <v>3.4251178067844448</v>
      </c>
      <c r="F17" s="429">
        <v>2.6219562310530029</v>
      </c>
      <c r="G17" s="428">
        <v>2.6420720343817745</v>
      </c>
      <c r="H17" s="429">
        <v>1.8090942168257536</v>
      </c>
      <c r="I17" s="428">
        <v>1.2959313643027084</v>
      </c>
      <c r="J17" s="429">
        <v>1.5993137429255893</v>
      </c>
      <c r="K17" s="428">
        <v>1.4055350723537297</v>
      </c>
      <c r="L17" s="429">
        <v>1.3775364073201417</v>
      </c>
      <c r="M17" s="428">
        <v>1.495677188374529</v>
      </c>
      <c r="N17" s="429">
        <v>1.2307056717117413</v>
      </c>
      <c r="O17" s="124"/>
      <c r="P17" s="124"/>
      <c r="Q17" s="124"/>
      <c r="R17" s="124"/>
      <c r="S17" s="124"/>
      <c r="T17" s="124"/>
      <c r="U17" s="124"/>
      <c r="V17" s="124"/>
      <c r="W17" s="124"/>
    </row>
    <row r="18" spans="1:23" ht="12" customHeight="1">
      <c r="A18" s="450" t="s">
        <v>220</v>
      </c>
      <c r="B18" s="450"/>
      <c r="C18" s="426">
        <v>10.406105433280109</v>
      </c>
      <c r="D18" s="429">
        <v>12.588176820422239</v>
      </c>
      <c r="E18" s="428">
        <v>4.3387780907139168</v>
      </c>
      <c r="F18" s="429">
        <v>4.3289246166344757</v>
      </c>
      <c r="G18" s="428">
        <v>4.8333396721560877</v>
      </c>
      <c r="H18" s="429">
        <v>4.7016716598346822</v>
      </c>
      <c r="I18" s="428">
        <v>4.4432891755149582</v>
      </c>
      <c r="J18" s="429">
        <v>5.1838910915602234</v>
      </c>
      <c r="K18" s="428">
        <v>4.4981317531809717</v>
      </c>
      <c r="L18" s="429">
        <v>5.5207029619509171</v>
      </c>
      <c r="M18" s="428">
        <v>5.7979769554273561</v>
      </c>
      <c r="N18" s="429">
        <v>4.704264493554013</v>
      </c>
      <c r="O18" s="124"/>
      <c r="P18" s="124"/>
      <c r="Q18" s="124"/>
      <c r="R18" s="124"/>
      <c r="S18" s="124"/>
      <c r="T18" s="124"/>
      <c r="U18" s="124"/>
      <c r="V18" s="124"/>
      <c r="W18" s="124"/>
    </row>
    <row r="19" spans="1:23" ht="12" customHeight="1">
      <c r="A19" s="450" t="s">
        <v>221</v>
      </c>
      <c r="B19" s="450"/>
      <c r="C19" s="426">
        <v>29.265467042475677</v>
      </c>
      <c r="D19" s="429">
        <v>18.186529072012373</v>
      </c>
      <c r="E19" s="428">
        <v>13.836569446550479</v>
      </c>
      <c r="F19" s="429">
        <v>12.517544247857549</v>
      </c>
      <c r="G19" s="428">
        <v>11.711520176472826</v>
      </c>
      <c r="H19" s="429">
        <v>10.779044246021849</v>
      </c>
      <c r="I19" s="428">
        <v>9.2850518881460928</v>
      </c>
      <c r="J19" s="429">
        <v>8.0958109724416172</v>
      </c>
      <c r="K19" s="428">
        <v>7.4998435390571219</v>
      </c>
      <c r="L19" s="429">
        <v>7.2348032246786129</v>
      </c>
      <c r="M19" s="428">
        <v>6.587245751450058</v>
      </c>
      <c r="N19" s="429">
        <v>5.7290134704832019</v>
      </c>
      <c r="O19" s="124"/>
      <c r="P19" s="124"/>
      <c r="Q19" s="124"/>
      <c r="R19" s="124"/>
      <c r="S19" s="124"/>
      <c r="T19" s="124"/>
      <c r="U19" s="124"/>
      <c r="V19" s="124"/>
      <c r="W19" s="124"/>
    </row>
    <row r="20" spans="1:23" ht="12" customHeight="1">
      <c r="A20" s="161" t="s">
        <v>10</v>
      </c>
      <c r="B20" s="161"/>
      <c r="C20" s="443">
        <v>100</v>
      </c>
      <c r="D20" s="424">
        <v>100</v>
      </c>
      <c r="E20" s="423">
        <v>100</v>
      </c>
      <c r="F20" s="424">
        <v>100</v>
      </c>
      <c r="G20" s="423">
        <v>100</v>
      </c>
      <c r="H20" s="424">
        <v>100</v>
      </c>
      <c r="I20" s="423">
        <v>100</v>
      </c>
      <c r="J20" s="424">
        <v>100</v>
      </c>
      <c r="K20" s="423">
        <v>100</v>
      </c>
      <c r="L20" s="424">
        <v>100</v>
      </c>
      <c r="M20" s="423">
        <v>100</v>
      </c>
      <c r="N20" s="424">
        <v>100</v>
      </c>
      <c r="O20" s="124"/>
      <c r="P20" s="124"/>
      <c r="Q20" s="124"/>
      <c r="R20" s="124"/>
      <c r="S20" s="124"/>
      <c r="T20" s="124"/>
      <c r="U20" s="124"/>
      <c r="V20" s="124"/>
      <c r="W20" s="124"/>
    </row>
    <row r="21" spans="1:23" ht="12" customHeight="1">
      <c r="A21" s="450" t="s">
        <v>218</v>
      </c>
      <c r="B21" s="450"/>
      <c r="C21" s="426">
        <v>36.432130961947649</v>
      </c>
      <c r="D21" s="429">
        <v>46.086819504494422</v>
      </c>
      <c r="E21" s="428">
        <v>71.042248711740243</v>
      </c>
      <c r="F21" s="429">
        <v>72.783203685241205</v>
      </c>
      <c r="G21" s="428">
        <v>75.913570666556467</v>
      </c>
      <c r="H21" s="429">
        <v>74.230886867114933</v>
      </c>
      <c r="I21" s="428">
        <v>76.469971734366567</v>
      </c>
      <c r="J21" s="429">
        <v>77.016940866350978</v>
      </c>
      <c r="K21" s="428">
        <v>77.232422839300256</v>
      </c>
      <c r="L21" s="429">
        <v>77.247433457084028</v>
      </c>
      <c r="M21" s="428">
        <v>79.877093367103498</v>
      </c>
      <c r="N21" s="429">
        <v>81.767130814061275</v>
      </c>
      <c r="O21" s="124"/>
      <c r="P21" s="124"/>
      <c r="Q21" s="124"/>
      <c r="R21" s="124"/>
      <c r="S21" s="124"/>
      <c r="T21" s="124"/>
      <c r="U21" s="124"/>
      <c r="V21" s="124"/>
      <c r="W21" s="124"/>
    </row>
    <row r="22" spans="1:23" ht="12" customHeight="1">
      <c r="A22" s="450" t="s">
        <v>219</v>
      </c>
      <c r="B22" s="450"/>
      <c r="C22" s="426">
        <v>19.487867622903181</v>
      </c>
      <c r="D22" s="429">
        <v>14.74382385165463</v>
      </c>
      <c r="E22" s="428">
        <v>6.7276649903768551</v>
      </c>
      <c r="F22" s="429">
        <v>6.6552342736114838</v>
      </c>
      <c r="G22" s="428">
        <v>5.7773634981931385</v>
      </c>
      <c r="H22" s="429">
        <v>4.5920962760233843</v>
      </c>
      <c r="I22" s="428">
        <v>3.9012925969447707</v>
      </c>
      <c r="J22" s="429">
        <v>4.1510655552233926</v>
      </c>
      <c r="K22" s="428">
        <v>4.935048905138709</v>
      </c>
      <c r="L22" s="429">
        <v>4.5754622427865943</v>
      </c>
      <c r="M22" s="428">
        <v>4.4698124204384282</v>
      </c>
      <c r="N22" s="429">
        <v>3.9329497460166585</v>
      </c>
      <c r="O22" s="124"/>
      <c r="P22" s="124"/>
      <c r="Q22" s="124"/>
      <c r="R22" s="124"/>
      <c r="S22" s="124"/>
      <c r="T22" s="124"/>
      <c r="U22" s="124"/>
      <c r="V22" s="124"/>
      <c r="W22" s="124"/>
    </row>
    <row r="23" spans="1:23" ht="12" customHeight="1">
      <c r="A23" s="450" t="s">
        <v>220</v>
      </c>
      <c r="B23" s="450"/>
      <c r="C23" s="426">
        <v>27.018103801191756</v>
      </c>
      <c r="D23" s="429">
        <v>24.763645252877488</v>
      </c>
      <c r="E23" s="428">
        <v>14.192587073943006</v>
      </c>
      <c r="F23" s="429">
        <v>13.069675060585997</v>
      </c>
      <c r="G23" s="428">
        <v>10.957337876123262</v>
      </c>
      <c r="H23" s="429">
        <v>13.173137417415322</v>
      </c>
      <c r="I23" s="428">
        <v>11.284498364404358</v>
      </c>
      <c r="J23" s="429">
        <v>11.575515435396946</v>
      </c>
      <c r="K23" s="428">
        <v>11.055530350542426</v>
      </c>
      <c r="L23" s="429">
        <v>11.139715688174769</v>
      </c>
      <c r="M23" s="428">
        <v>9.8345119315526954</v>
      </c>
      <c r="N23" s="429">
        <v>8.01218850384093</v>
      </c>
      <c r="O23" s="124"/>
      <c r="P23" s="124"/>
      <c r="Q23" s="124"/>
      <c r="R23" s="124"/>
      <c r="S23" s="124"/>
      <c r="T23" s="124"/>
      <c r="U23" s="124"/>
      <c r="V23" s="124"/>
      <c r="W23" s="124"/>
    </row>
    <row r="24" spans="1:23" ht="12" customHeight="1">
      <c r="A24" s="450" t="s">
        <v>221</v>
      </c>
      <c r="B24" s="450"/>
      <c r="C24" s="426">
        <v>17.061897613957413</v>
      </c>
      <c r="D24" s="429">
        <v>14.405711390973458</v>
      </c>
      <c r="E24" s="428">
        <v>8.0374992239399017</v>
      </c>
      <c r="F24" s="429">
        <v>7.4918869805613149</v>
      </c>
      <c r="G24" s="428">
        <v>7.3517279591271354</v>
      </c>
      <c r="H24" s="429">
        <v>8.0038794394463562</v>
      </c>
      <c r="I24" s="428">
        <v>8.3442373042843077</v>
      </c>
      <c r="J24" s="429">
        <v>7.2564781430286773</v>
      </c>
      <c r="K24" s="428">
        <v>6.7769979050186144</v>
      </c>
      <c r="L24" s="429">
        <v>7.037388611954615</v>
      </c>
      <c r="M24" s="428">
        <v>5.818582280905388</v>
      </c>
      <c r="N24" s="429">
        <v>6.2877309360811404</v>
      </c>
      <c r="O24" s="124"/>
      <c r="P24" s="124"/>
      <c r="Q24" s="124"/>
      <c r="R24" s="124"/>
      <c r="S24" s="124"/>
      <c r="T24" s="124"/>
      <c r="U24" s="124"/>
      <c r="V24" s="124"/>
      <c r="W24" s="124"/>
    </row>
    <row r="25" spans="1:23" ht="12" customHeight="1">
      <c r="A25" s="172" t="s">
        <v>391</v>
      </c>
      <c r="B25" s="172"/>
      <c r="C25" s="430"/>
      <c r="D25" s="421"/>
      <c r="E25" s="132"/>
      <c r="F25" s="132"/>
      <c r="G25" s="132"/>
      <c r="H25" s="132"/>
      <c r="I25" s="132"/>
      <c r="J25" s="132"/>
      <c r="K25" s="132"/>
      <c r="L25" s="132"/>
      <c r="M25" s="132"/>
      <c r="N25" s="132"/>
      <c r="O25" s="124"/>
      <c r="P25" s="124"/>
      <c r="Q25" s="124"/>
      <c r="R25" s="124"/>
      <c r="S25" s="124"/>
      <c r="T25" s="124"/>
      <c r="U25" s="124"/>
      <c r="V25" s="124"/>
      <c r="W25" s="124"/>
    </row>
    <row r="26" spans="1:23" ht="12" customHeight="1">
      <c r="A26" s="161" t="s">
        <v>3</v>
      </c>
      <c r="B26" s="161"/>
      <c r="C26" s="443" t="s">
        <v>161</v>
      </c>
      <c r="D26" s="444" t="s">
        <v>161</v>
      </c>
      <c r="E26" s="423">
        <v>100</v>
      </c>
      <c r="F26" s="424">
        <v>100</v>
      </c>
      <c r="G26" s="423">
        <v>100</v>
      </c>
      <c r="H26" s="424">
        <v>100</v>
      </c>
      <c r="I26" s="423">
        <v>100</v>
      </c>
      <c r="J26" s="424">
        <v>100</v>
      </c>
      <c r="K26" s="423">
        <v>100</v>
      </c>
      <c r="L26" s="424">
        <v>100</v>
      </c>
      <c r="M26" s="423">
        <v>100</v>
      </c>
      <c r="N26" s="424">
        <v>100</v>
      </c>
      <c r="O26" s="124"/>
      <c r="P26" s="124"/>
      <c r="Q26" s="124"/>
      <c r="R26" s="124"/>
      <c r="S26" s="124"/>
      <c r="T26" s="124"/>
      <c r="U26" s="124"/>
      <c r="V26" s="124"/>
      <c r="W26" s="124"/>
    </row>
    <row r="27" spans="1:23" ht="12" customHeight="1">
      <c r="A27" s="450" t="s">
        <v>218</v>
      </c>
      <c r="B27" s="450"/>
      <c r="C27" s="445" t="s">
        <v>161</v>
      </c>
      <c r="D27" s="427" t="s">
        <v>161</v>
      </c>
      <c r="E27" s="428">
        <v>88.200587059039506</v>
      </c>
      <c r="F27" s="429">
        <v>88.165547020327125</v>
      </c>
      <c r="G27" s="428">
        <v>88.411037180790444</v>
      </c>
      <c r="H27" s="429">
        <v>86.57491251554211</v>
      </c>
      <c r="I27" s="428">
        <v>90.619136627876046</v>
      </c>
      <c r="J27" s="429">
        <v>91.705654679624857</v>
      </c>
      <c r="K27" s="428">
        <v>91.500831010315082</v>
      </c>
      <c r="L27" s="429">
        <v>91.479632736521523</v>
      </c>
      <c r="M27" s="428">
        <v>92.231584706015795</v>
      </c>
      <c r="N27" s="429">
        <v>93.821375127982989</v>
      </c>
      <c r="O27" s="124"/>
      <c r="P27" s="124"/>
      <c r="Q27" s="124"/>
      <c r="R27" s="124"/>
      <c r="S27" s="124"/>
      <c r="T27" s="124"/>
      <c r="U27" s="124"/>
      <c r="V27" s="124"/>
      <c r="W27" s="124"/>
    </row>
    <row r="28" spans="1:23" ht="12" customHeight="1">
      <c r="A28" s="450" t="s">
        <v>219</v>
      </c>
      <c r="B28" s="450"/>
      <c r="C28" s="426" t="s">
        <v>161</v>
      </c>
      <c r="D28" s="427" t="s">
        <v>161</v>
      </c>
      <c r="E28" s="428">
        <v>1.9700232731206313</v>
      </c>
      <c r="F28" s="429">
        <v>1.9876051776816093</v>
      </c>
      <c r="G28" s="428">
        <v>2.2733573606875517</v>
      </c>
      <c r="H28" s="429">
        <v>1.5991664484514656</v>
      </c>
      <c r="I28" s="428">
        <v>0.88227678840608492</v>
      </c>
      <c r="J28" s="429">
        <v>0.74573435694589174</v>
      </c>
      <c r="K28" s="428">
        <v>1.0832153503873652</v>
      </c>
      <c r="L28" s="429">
        <v>0.94551473503598704</v>
      </c>
      <c r="M28" s="428">
        <v>0.89099266790758502</v>
      </c>
      <c r="N28" s="429">
        <v>0.3613058202725053</v>
      </c>
      <c r="O28" s="124"/>
      <c r="P28" s="124"/>
      <c r="Q28" s="124"/>
      <c r="R28" s="124"/>
      <c r="S28" s="124"/>
      <c r="T28" s="124"/>
      <c r="U28" s="124"/>
      <c r="V28" s="124"/>
      <c r="W28" s="124"/>
    </row>
    <row r="29" spans="1:23" ht="12" customHeight="1">
      <c r="A29" s="450" t="s">
        <v>220</v>
      </c>
      <c r="B29" s="450"/>
      <c r="C29" s="445" t="s">
        <v>161</v>
      </c>
      <c r="D29" s="427" t="s">
        <v>161</v>
      </c>
      <c r="E29" s="428">
        <v>3.1946750152489276</v>
      </c>
      <c r="F29" s="429">
        <v>2.4471581544630037</v>
      </c>
      <c r="G29" s="428">
        <v>2.5136309028740413</v>
      </c>
      <c r="H29" s="429">
        <v>3.8449213235011359</v>
      </c>
      <c r="I29" s="428">
        <v>2.7034024849170573</v>
      </c>
      <c r="J29" s="429">
        <v>3.2547902090466367</v>
      </c>
      <c r="K29" s="428">
        <v>3.0644494666584592</v>
      </c>
      <c r="L29" s="429">
        <v>3.5713481852384739</v>
      </c>
      <c r="M29" s="428">
        <v>2.6561322044979954</v>
      </c>
      <c r="N29" s="429">
        <v>1.910556299388307</v>
      </c>
      <c r="O29" s="124"/>
      <c r="P29" s="124"/>
      <c r="Q29" s="124"/>
      <c r="R29" s="124"/>
      <c r="S29" s="124"/>
      <c r="T29" s="124"/>
      <c r="U29" s="124"/>
      <c r="V29" s="124"/>
      <c r="W29" s="124"/>
    </row>
    <row r="30" spans="1:23" ht="12" customHeight="1">
      <c r="A30" s="450" t="s">
        <v>221</v>
      </c>
      <c r="B30" s="450"/>
      <c r="C30" s="426" t="s">
        <v>161</v>
      </c>
      <c r="D30" s="427" t="s">
        <v>161</v>
      </c>
      <c r="E30" s="428">
        <v>6.6347146525909357</v>
      </c>
      <c r="F30" s="429">
        <v>7.3996896475282643</v>
      </c>
      <c r="G30" s="428">
        <v>6.8019745556479689</v>
      </c>
      <c r="H30" s="429">
        <v>7.9809997125052874</v>
      </c>
      <c r="I30" s="428">
        <v>5.7951840988008128</v>
      </c>
      <c r="J30" s="429">
        <v>4.2938207543826072</v>
      </c>
      <c r="K30" s="428">
        <v>4.3515041726390953</v>
      </c>
      <c r="L30" s="429">
        <v>4.0035043432040149</v>
      </c>
      <c r="M30" s="428">
        <v>4.2212904215786349</v>
      </c>
      <c r="N30" s="429">
        <v>3.9067627523561992</v>
      </c>
      <c r="O30" s="124"/>
      <c r="P30" s="124"/>
      <c r="Q30" s="124"/>
      <c r="R30" s="124"/>
      <c r="S30" s="124"/>
      <c r="T30" s="124"/>
      <c r="U30" s="124"/>
      <c r="V30" s="124"/>
      <c r="W30" s="124"/>
    </row>
    <row r="31" spans="1:23" ht="12" customHeight="1">
      <c r="A31" s="161" t="s">
        <v>4</v>
      </c>
      <c r="B31" s="161"/>
      <c r="C31" s="443" t="s">
        <v>161</v>
      </c>
      <c r="D31" s="444" t="s">
        <v>161</v>
      </c>
      <c r="E31" s="423">
        <v>100</v>
      </c>
      <c r="F31" s="424">
        <v>100</v>
      </c>
      <c r="G31" s="423">
        <v>100</v>
      </c>
      <c r="H31" s="424">
        <v>100</v>
      </c>
      <c r="I31" s="423">
        <v>100</v>
      </c>
      <c r="J31" s="424">
        <v>100</v>
      </c>
      <c r="K31" s="423">
        <v>100</v>
      </c>
      <c r="L31" s="424">
        <v>100</v>
      </c>
      <c r="M31" s="423">
        <v>100</v>
      </c>
      <c r="N31" s="424">
        <v>100</v>
      </c>
      <c r="O31" s="124"/>
      <c r="P31" s="124"/>
      <c r="Q31" s="124"/>
      <c r="R31" s="124"/>
      <c r="S31" s="124"/>
      <c r="T31" s="124"/>
      <c r="U31" s="124"/>
      <c r="V31" s="124"/>
      <c r="W31" s="124"/>
    </row>
    <row r="32" spans="1:23" ht="12" customHeight="1">
      <c r="A32" s="450" t="s">
        <v>218</v>
      </c>
      <c r="B32" s="450"/>
      <c r="C32" s="445" t="s">
        <v>161</v>
      </c>
      <c r="D32" s="427" t="s">
        <v>161</v>
      </c>
      <c r="E32" s="428">
        <v>88.258660224567379</v>
      </c>
      <c r="F32" s="429">
        <v>90.869778412789671</v>
      </c>
      <c r="G32" s="428">
        <v>92.409439954971248</v>
      </c>
      <c r="H32" s="429">
        <v>93.019368833418312</v>
      </c>
      <c r="I32" s="428">
        <v>93.044216604045943</v>
      </c>
      <c r="J32" s="429">
        <v>90.704951856946366</v>
      </c>
      <c r="K32" s="428">
        <v>86.708690881245403</v>
      </c>
      <c r="L32" s="429">
        <v>85.485144291748824</v>
      </c>
      <c r="M32" s="428">
        <v>89.736950715247971</v>
      </c>
      <c r="N32" s="429">
        <v>90.137845767747422</v>
      </c>
      <c r="O32" s="124"/>
      <c r="P32" s="124"/>
      <c r="Q32" s="124"/>
      <c r="R32" s="124"/>
      <c r="S32" s="124"/>
      <c r="T32" s="124"/>
      <c r="U32" s="124"/>
      <c r="V32" s="124"/>
      <c r="W32" s="124"/>
    </row>
    <row r="33" spans="1:23" ht="12" customHeight="1">
      <c r="A33" s="450" t="s">
        <v>219</v>
      </c>
      <c r="B33" s="450"/>
      <c r="C33" s="426" t="s">
        <v>161</v>
      </c>
      <c r="D33" s="427" t="s">
        <v>161</v>
      </c>
      <c r="E33" s="428">
        <v>2.1601785314994979</v>
      </c>
      <c r="F33" s="429">
        <v>1.2677223269616089</v>
      </c>
      <c r="G33" s="428">
        <v>0.76910706388453343</v>
      </c>
      <c r="H33" s="429">
        <v>0.3140454394612664</v>
      </c>
      <c r="I33" s="428">
        <v>0.57526162728990216</v>
      </c>
      <c r="J33" s="429">
        <v>1.6746905089408528</v>
      </c>
      <c r="K33" s="428">
        <v>2.3343569663622081</v>
      </c>
      <c r="L33" s="429">
        <v>1.1377964687526891</v>
      </c>
      <c r="M33" s="428">
        <v>2.0020713768426299</v>
      </c>
      <c r="N33" s="429">
        <v>2.2575704452768912</v>
      </c>
      <c r="O33" s="124"/>
      <c r="P33" s="124"/>
      <c r="Q33" s="124"/>
      <c r="R33" s="124"/>
      <c r="S33" s="124"/>
      <c r="T33" s="124"/>
      <c r="U33" s="124"/>
      <c r="V33" s="124"/>
      <c r="W33" s="124"/>
    </row>
    <row r="34" spans="1:23" ht="12" customHeight="1">
      <c r="A34" s="450" t="s">
        <v>220</v>
      </c>
      <c r="B34" s="450"/>
      <c r="C34" s="445" t="s">
        <v>161</v>
      </c>
      <c r="D34" s="427" t="s">
        <v>161</v>
      </c>
      <c r="E34" s="428">
        <v>2.3140698780707023</v>
      </c>
      <c r="F34" s="429">
        <v>1.1447122578899758</v>
      </c>
      <c r="G34" s="428">
        <v>1.3991074659269087</v>
      </c>
      <c r="H34" s="429">
        <v>1.9749249285708506</v>
      </c>
      <c r="I34" s="428">
        <v>2.6079942261563609</v>
      </c>
      <c r="J34" s="429">
        <v>2.3001203576341127</v>
      </c>
      <c r="K34" s="428">
        <v>4.1832118920369767</v>
      </c>
      <c r="L34" s="429">
        <v>5.7409894825850918</v>
      </c>
      <c r="M34" s="428">
        <v>3.8842209364803724</v>
      </c>
      <c r="N34" s="429">
        <v>3.9877470428668969</v>
      </c>
      <c r="O34" s="124"/>
      <c r="P34" s="124"/>
      <c r="Q34" s="124"/>
      <c r="R34" s="124"/>
      <c r="S34" s="124"/>
      <c r="T34" s="124"/>
      <c r="U34" s="124"/>
      <c r="V34" s="124"/>
      <c r="W34" s="124"/>
    </row>
    <row r="35" spans="1:23" ht="12" customHeight="1">
      <c r="A35" s="450" t="s">
        <v>221</v>
      </c>
      <c r="B35" s="450"/>
      <c r="C35" s="426" t="s">
        <v>161</v>
      </c>
      <c r="D35" s="427" t="s">
        <v>161</v>
      </c>
      <c r="E35" s="428">
        <v>7.2670913658624272</v>
      </c>
      <c r="F35" s="429">
        <v>6.7177870023587491</v>
      </c>
      <c r="G35" s="428">
        <v>5.4223455152173043</v>
      </c>
      <c r="H35" s="429">
        <v>4.691660798549564</v>
      </c>
      <c r="I35" s="428">
        <v>3.7725275425078011</v>
      </c>
      <c r="J35" s="429">
        <v>5.3202372764786796</v>
      </c>
      <c r="K35" s="428">
        <v>6.7737402603554031</v>
      </c>
      <c r="L35" s="429">
        <v>7.6360697569133951</v>
      </c>
      <c r="M35" s="428">
        <v>4.3767569714290158</v>
      </c>
      <c r="N35" s="429">
        <v>3.6168367441088005</v>
      </c>
      <c r="O35" s="124"/>
      <c r="P35" s="124"/>
      <c r="Q35" s="124"/>
      <c r="R35" s="124"/>
      <c r="S35" s="124"/>
      <c r="T35" s="124"/>
      <c r="U35" s="124"/>
      <c r="V35" s="124"/>
      <c r="W35" s="124"/>
    </row>
    <row r="36" spans="1:23" ht="12" customHeight="1">
      <c r="A36" s="161" t="s">
        <v>5</v>
      </c>
      <c r="B36" s="161"/>
      <c r="C36" s="443" t="s">
        <v>161</v>
      </c>
      <c r="D36" s="444" t="s">
        <v>161</v>
      </c>
      <c r="E36" s="423">
        <v>100</v>
      </c>
      <c r="F36" s="424">
        <v>100</v>
      </c>
      <c r="G36" s="423">
        <v>100</v>
      </c>
      <c r="H36" s="424">
        <v>100</v>
      </c>
      <c r="I36" s="423">
        <v>100</v>
      </c>
      <c r="J36" s="424">
        <v>100</v>
      </c>
      <c r="K36" s="423">
        <v>100</v>
      </c>
      <c r="L36" s="424">
        <v>100</v>
      </c>
      <c r="M36" s="423">
        <v>100</v>
      </c>
      <c r="N36" s="424">
        <v>100</v>
      </c>
      <c r="O36" s="124"/>
      <c r="P36" s="124"/>
      <c r="Q36" s="124"/>
      <c r="R36" s="124"/>
      <c r="S36" s="124"/>
      <c r="T36" s="124"/>
      <c r="U36" s="124"/>
      <c r="V36" s="124"/>
      <c r="W36" s="124"/>
    </row>
    <row r="37" spans="1:23" ht="12" customHeight="1">
      <c r="A37" s="450" t="s">
        <v>218</v>
      </c>
      <c r="B37" s="450"/>
      <c r="C37" s="445" t="s">
        <v>161</v>
      </c>
      <c r="D37" s="427" t="s">
        <v>161</v>
      </c>
      <c r="E37" s="428">
        <v>82.725909881724149</v>
      </c>
      <c r="F37" s="429">
        <v>87.660415526088684</v>
      </c>
      <c r="G37" s="428">
        <v>89.86938515450781</v>
      </c>
      <c r="H37" s="429">
        <v>91.104107922817491</v>
      </c>
      <c r="I37" s="428">
        <v>90.966543220799579</v>
      </c>
      <c r="J37" s="429">
        <v>90.295024181273106</v>
      </c>
      <c r="K37" s="428">
        <v>91.542941171555796</v>
      </c>
      <c r="L37" s="429">
        <v>94.744132101763086</v>
      </c>
      <c r="M37" s="428">
        <v>94.782026669018009</v>
      </c>
      <c r="N37" s="429">
        <v>96.341172144230086</v>
      </c>
      <c r="O37" s="124"/>
      <c r="P37" s="124"/>
      <c r="Q37" s="124"/>
      <c r="R37" s="124"/>
      <c r="S37" s="124"/>
      <c r="T37" s="124"/>
      <c r="U37" s="124"/>
      <c r="V37" s="124"/>
      <c r="W37" s="124"/>
    </row>
    <row r="38" spans="1:23" ht="12" customHeight="1">
      <c r="A38" s="450" t="s">
        <v>219</v>
      </c>
      <c r="B38" s="450"/>
      <c r="C38" s="426" t="s">
        <v>161</v>
      </c>
      <c r="D38" s="427" t="s">
        <v>161</v>
      </c>
      <c r="E38" s="428">
        <v>1.3933386479751717</v>
      </c>
      <c r="F38" s="429">
        <v>1.7556394814739207</v>
      </c>
      <c r="G38" s="428">
        <v>1.7286998690311848</v>
      </c>
      <c r="H38" s="429">
        <v>1.3724264346258044</v>
      </c>
      <c r="I38" s="428">
        <v>0.94543524147781133</v>
      </c>
      <c r="J38" s="429">
        <v>1.6916350082431368</v>
      </c>
      <c r="K38" s="428">
        <v>0.83133506562951698</v>
      </c>
      <c r="L38" s="429">
        <v>0.47143441220889964</v>
      </c>
      <c r="M38" s="428">
        <v>0.56873063650537259</v>
      </c>
      <c r="N38" s="429">
        <v>0.26537970148574724</v>
      </c>
      <c r="O38" s="124"/>
      <c r="P38" s="124"/>
      <c r="Q38" s="124"/>
      <c r="R38" s="124"/>
      <c r="S38" s="124"/>
      <c r="T38" s="124"/>
      <c r="U38" s="124"/>
      <c r="V38" s="124"/>
      <c r="W38" s="124"/>
    </row>
    <row r="39" spans="1:23" ht="12" customHeight="1">
      <c r="A39" s="450" t="s">
        <v>220</v>
      </c>
      <c r="B39" s="450"/>
      <c r="C39" s="445" t="s">
        <v>161</v>
      </c>
      <c r="D39" s="427" t="s">
        <v>161</v>
      </c>
      <c r="E39" s="428">
        <v>5.3367026157062707</v>
      </c>
      <c r="F39" s="429">
        <v>5.1676301650783634</v>
      </c>
      <c r="G39" s="428">
        <v>2.9560900499097373</v>
      </c>
      <c r="H39" s="429">
        <v>3.8059634841854115</v>
      </c>
      <c r="I39" s="428">
        <v>3.3768553745297045</v>
      </c>
      <c r="J39" s="429">
        <v>3.3381541276821816</v>
      </c>
      <c r="K39" s="428">
        <v>4.2114014053322411</v>
      </c>
      <c r="L39" s="429">
        <v>2.9316545261875557</v>
      </c>
      <c r="M39" s="428">
        <v>2.2893512302457286</v>
      </c>
      <c r="N39" s="429">
        <v>1.0213327368608613</v>
      </c>
      <c r="O39" s="124"/>
      <c r="P39" s="124"/>
      <c r="Q39" s="124"/>
      <c r="R39" s="124"/>
      <c r="S39" s="124"/>
      <c r="T39" s="124"/>
      <c r="U39" s="124"/>
      <c r="V39" s="124"/>
      <c r="W39" s="124"/>
    </row>
    <row r="40" spans="1:23" ht="12" customHeight="1">
      <c r="A40" s="450" t="s">
        <v>221</v>
      </c>
      <c r="B40" s="450"/>
      <c r="C40" s="426" t="s">
        <v>161</v>
      </c>
      <c r="D40" s="427" t="s">
        <v>161</v>
      </c>
      <c r="E40" s="428">
        <v>10.544048854594408</v>
      </c>
      <c r="F40" s="429">
        <v>5.4163148273590247</v>
      </c>
      <c r="G40" s="428">
        <v>5.4458249265512721</v>
      </c>
      <c r="H40" s="429">
        <v>3.7175021583712908</v>
      </c>
      <c r="I40" s="428">
        <v>4.7111661631929085</v>
      </c>
      <c r="J40" s="429">
        <v>4.67518668280157</v>
      </c>
      <c r="K40" s="428">
        <v>3.4143223574824333</v>
      </c>
      <c r="L40" s="429">
        <v>1.8527789598404634</v>
      </c>
      <c r="M40" s="428">
        <v>2.3598914642308908</v>
      </c>
      <c r="N40" s="429">
        <v>2.3721154174233146</v>
      </c>
      <c r="O40" s="124"/>
      <c r="P40" s="124"/>
      <c r="Q40" s="124"/>
      <c r="R40" s="124"/>
      <c r="S40" s="124"/>
      <c r="T40" s="124"/>
      <c r="U40" s="124"/>
      <c r="V40" s="124"/>
      <c r="W40" s="124"/>
    </row>
    <row r="41" spans="1:23">
      <c r="A41" s="161" t="s">
        <v>6</v>
      </c>
      <c r="B41" s="161"/>
      <c r="C41" s="443" t="s">
        <v>161</v>
      </c>
      <c r="D41" s="444" t="s">
        <v>161</v>
      </c>
      <c r="E41" s="423">
        <v>100</v>
      </c>
      <c r="F41" s="424">
        <v>100</v>
      </c>
      <c r="G41" s="423">
        <v>100</v>
      </c>
      <c r="H41" s="424">
        <v>100</v>
      </c>
      <c r="I41" s="423">
        <v>100</v>
      </c>
      <c r="J41" s="424">
        <v>100</v>
      </c>
      <c r="K41" s="423">
        <v>100</v>
      </c>
      <c r="L41" s="424">
        <v>100</v>
      </c>
      <c r="M41" s="423">
        <v>100</v>
      </c>
      <c r="N41" s="424">
        <v>100</v>
      </c>
      <c r="O41" s="124"/>
      <c r="P41" s="124"/>
      <c r="Q41" s="124"/>
      <c r="R41" s="124"/>
      <c r="S41" s="124"/>
      <c r="T41" s="124"/>
      <c r="U41" s="124"/>
      <c r="V41" s="124"/>
      <c r="W41" s="124"/>
    </row>
    <row r="42" spans="1:23">
      <c r="A42" s="450" t="s">
        <v>218</v>
      </c>
      <c r="B42" s="450"/>
      <c r="C42" s="445" t="s">
        <v>161</v>
      </c>
      <c r="D42" s="427" t="s">
        <v>161</v>
      </c>
      <c r="E42" s="428">
        <v>68.207202302247808</v>
      </c>
      <c r="F42" s="429">
        <v>66.692753169510098</v>
      </c>
      <c r="G42" s="428">
        <v>72.863247863247864</v>
      </c>
      <c r="H42" s="429">
        <v>73.349212561233983</v>
      </c>
      <c r="I42" s="428">
        <v>76.251475014671271</v>
      </c>
      <c r="J42" s="429">
        <v>84.341415811490336</v>
      </c>
      <c r="K42" s="428">
        <v>88.890248930577741</v>
      </c>
      <c r="L42" s="429">
        <v>87.98979740378104</v>
      </c>
      <c r="M42" s="428">
        <v>85.068918150814696</v>
      </c>
      <c r="N42" s="429">
        <v>87.596552751610162</v>
      </c>
      <c r="O42" s="124"/>
      <c r="P42" s="124"/>
      <c r="Q42" s="124"/>
      <c r="R42" s="124"/>
      <c r="S42" s="124"/>
      <c r="T42" s="124"/>
      <c r="U42" s="124"/>
      <c r="V42" s="124"/>
      <c r="W42" s="124"/>
    </row>
    <row r="43" spans="1:23">
      <c r="A43" s="450" t="s">
        <v>219</v>
      </c>
      <c r="B43" s="450"/>
      <c r="C43" s="426" t="s">
        <v>161</v>
      </c>
      <c r="D43" s="427" t="s">
        <v>161</v>
      </c>
      <c r="E43" s="428">
        <v>6.9082989810997901</v>
      </c>
      <c r="F43" s="429">
        <v>5.9640860000853735</v>
      </c>
      <c r="G43" s="428">
        <v>2.7535118229124538</v>
      </c>
      <c r="H43" s="429">
        <v>2.2570545606671972</v>
      </c>
      <c r="I43" s="428">
        <v>1.3270399374025859</v>
      </c>
      <c r="J43" s="429">
        <v>1.4258809196745461</v>
      </c>
      <c r="K43" s="428">
        <v>0.1778075555326496</v>
      </c>
      <c r="L43" s="429">
        <v>0</v>
      </c>
      <c r="M43" s="428">
        <v>0.32860458507010232</v>
      </c>
      <c r="N43" s="429">
        <v>0.3294826835361801</v>
      </c>
      <c r="O43" s="124"/>
      <c r="P43" s="124"/>
      <c r="Q43" s="124"/>
      <c r="R43" s="124"/>
      <c r="S43" s="124"/>
      <c r="T43" s="124"/>
      <c r="U43" s="124"/>
      <c r="V43" s="124"/>
      <c r="W43" s="124"/>
    </row>
    <row r="44" spans="1:23">
      <c r="A44" s="450" t="s">
        <v>220</v>
      </c>
      <c r="B44" s="450"/>
      <c r="C44" s="445" t="s">
        <v>161</v>
      </c>
      <c r="D44" s="427" t="s">
        <v>161</v>
      </c>
      <c r="E44" s="428">
        <v>1.1659018433538151</v>
      </c>
      <c r="F44" s="429">
        <v>0.69935542622974145</v>
      </c>
      <c r="G44" s="428">
        <v>0.35118229124538275</v>
      </c>
      <c r="H44" s="429">
        <v>1.0505931094047314</v>
      </c>
      <c r="I44" s="428">
        <v>0</v>
      </c>
      <c r="J44" s="429">
        <v>0.48979693317504025</v>
      </c>
      <c r="K44" s="428">
        <v>0.11531721898675462</v>
      </c>
      <c r="L44" s="429">
        <v>0</v>
      </c>
      <c r="M44" s="428">
        <v>0</v>
      </c>
      <c r="N44" s="429">
        <v>9.9704325104861435E-2</v>
      </c>
      <c r="O44" s="124"/>
      <c r="P44" s="124"/>
      <c r="Q44" s="124"/>
      <c r="R44" s="124"/>
      <c r="S44" s="124"/>
      <c r="T44" s="124"/>
      <c r="U44" s="124"/>
      <c r="V44" s="124"/>
      <c r="W44" s="124"/>
    </row>
    <row r="45" spans="1:23">
      <c r="A45" s="450" t="s">
        <v>221</v>
      </c>
      <c r="B45" s="450"/>
      <c r="C45" s="426" t="s">
        <v>161</v>
      </c>
      <c r="D45" s="427" t="s">
        <v>161</v>
      </c>
      <c r="E45" s="428">
        <v>23.718596873298591</v>
      </c>
      <c r="F45" s="429">
        <v>26.643805404174792</v>
      </c>
      <c r="G45" s="428">
        <v>24.032058022594299</v>
      </c>
      <c r="H45" s="429">
        <v>23.34313976869408</v>
      </c>
      <c r="I45" s="428">
        <v>22.421485047926147</v>
      </c>
      <c r="J45" s="429">
        <v>13.742906335660077</v>
      </c>
      <c r="K45" s="428">
        <v>10.81662629490285</v>
      </c>
      <c r="L45" s="429">
        <v>12.010202596218964</v>
      </c>
      <c r="M45" s="428">
        <v>14.602477264115196</v>
      </c>
      <c r="N45" s="429">
        <v>11.974260239748791</v>
      </c>
      <c r="O45" s="124"/>
      <c r="P45" s="124"/>
      <c r="Q45" s="124"/>
      <c r="R45" s="124"/>
      <c r="S45" s="124"/>
      <c r="T45" s="124"/>
      <c r="U45" s="124"/>
      <c r="V45" s="124"/>
      <c r="W45" s="124"/>
    </row>
    <row r="46" spans="1:23">
      <c r="A46" s="161" t="s">
        <v>2</v>
      </c>
      <c r="B46" s="161"/>
      <c r="C46" s="443" t="s">
        <v>161</v>
      </c>
      <c r="D46" s="444" t="s">
        <v>161</v>
      </c>
      <c r="E46" s="423">
        <v>100</v>
      </c>
      <c r="F46" s="424">
        <v>100</v>
      </c>
      <c r="G46" s="423">
        <v>100</v>
      </c>
      <c r="H46" s="424">
        <v>100</v>
      </c>
      <c r="I46" s="423">
        <v>100</v>
      </c>
      <c r="J46" s="424">
        <v>100</v>
      </c>
      <c r="K46" s="423">
        <v>100</v>
      </c>
      <c r="L46" s="424">
        <v>100</v>
      </c>
      <c r="M46" s="423">
        <v>100</v>
      </c>
      <c r="N46" s="424">
        <v>100</v>
      </c>
      <c r="O46" s="124"/>
      <c r="P46" s="124"/>
      <c r="Q46" s="124"/>
      <c r="R46" s="124"/>
      <c r="S46" s="124"/>
      <c r="T46" s="124"/>
      <c r="U46" s="124"/>
      <c r="V46" s="124"/>
      <c r="W46" s="124"/>
    </row>
    <row r="47" spans="1:23">
      <c r="A47" s="450" t="s">
        <v>218</v>
      </c>
      <c r="B47" s="450"/>
      <c r="C47" s="445" t="s">
        <v>161</v>
      </c>
      <c r="D47" s="427" t="s">
        <v>161</v>
      </c>
      <c r="E47" s="428">
        <v>68.533535585437846</v>
      </c>
      <c r="F47" s="429">
        <v>70.314285498066468</v>
      </c>
      <c r="G47" s="428">
        <v>72.316834018961671</v>
      </c>
      <c r="H47" s="429">
        <v>76.343722682964454</v>
      </c>
      <c r="I47" s="428">
        <v>78.259044881953216</v>
      </c>
      <c r="J47" s="429">
        <v>81.256748608209122</v>
      </c>
      <c r="K47" s="428">
        <v>82.613993852829509</v>
      </c>
      <c r="L47" s="429">
        <v>80.829468380832765</v>
      </c>
      <c r="M47" s="428">
        <v>87.958911670862562</v>
      </c>
      <c r="N47" s="429">
        <v>90.455018613595854</v>
      </c>
      <c r="O47" s="124"/>
      <c r="P47" s="124"/>
      <c r="Q47" s="124"/>
      <c r="R47" s="124"/>
      <c r="S47" s="124"/>
      <c r="T47" s="124"/>
      <c r="U47" s="124"/>
      <c r="V47" s="124"/>
      <c r="W47" s="124"/>
    </row>
    <row r="48" spans="1:23">
      <c r="A48" s="450" t="s">
        <v>219</v>
      </c>
      <c r="B48" s="450"/>
      <c r="C48" s="426" t="s">
        <v>161</v>
      </c>
      <c r="D48" s="427" t="s">
        <v>161</v>
      </c>
      <c r="E48" s="428">
        <v>6.7386848146933422</v>
      </c>
      <c r="F48" s="429">
        <v>4.0256241439068878</v>
      </c>
      <c r="G48" s="428">
        <v>2.9190811105704721</v>
      </c>
      <c r="H48" s="429">
        <v>1.6612430490770058</v>
      </c>
      <c r="I48" s="428">
        <v>1.2513093927103758</v>
      </c>
      <c r="J48" s="429">
        <v>2.4782291652059292</v>
      </c>
      <c r="K48" s="428">
        <v>4.0408606038691017</v>
      </c>
      <c r="L48" s="429">
        <v>2.4816483609296451</v>
      </c>
      <c r="M48" s="428">
        <v>1.3176671737637824</v>
      </c>
      <c r="N48" s="429">
        <v>0.78088886536459712</v>
      </c>
      <c r="O48" s="124"/>
      <c r="P48" s="124"/>
      <c r="Q48" s="124"/>
      <c r="R48" s="124"/>
      <c r="S48" s="124"/>
      <c r="T48" s="124"/>
      <c r="U48" s="124"/>
      <c r="V48" s="124"/>
      <c r="W48" s="124"/>
    </row>
    <row r="49" spans="1:23">
      <c r="A49" s="450" t="s">
        <v>220</v>
      </c>
      <c r="B49" s="450"/>
      <c r="C49" s="445" t="s">
        <v>161</v>
      </c>
      <c r="D49" s="427" t="s">
        <v>161</v>
      </c>
      <c r="E49" s="428">
        <v>12.649229255493605</v>
      </c>
      <c r="F49" s="429">
        <v>11.723840443162985</v>
      </c>
      <c r="G49" s="428">
        <v>10.032290883354714</v>
      </c>
      <c r="H49" s="429">
        <v>11.075198519095295</v>
      </c>
      <c r="I49" s="428">
        <v>7.650210845800542</v>
      </c>
      <c r="J49" s="429">
        <v>8.3423314776121504</v>
      </c>
      <c r="K49" s="428">
        <v>8.6917374796600964</v>
      </c>
      <c r="L49" s="429">
        <v>6.9826196482801421</v>
      </c>
      <c r="M49" s="428">
        <v>2.7746738647531606</v>
      </c>
      <c r="N49" s="429">
        <v>2.2516275869369604</v>
      </c>
      <c r="O49" s="124"/>
      <c r="P49" s="124"/>
      <c r="Q49" s="124"/>
      <c r="R49" s="124"/>
      <c r="S49" s="124"/>
      <c r="T49" s="124"/>
      <c r="U49" s="124"/>
      <c r="V49" s="124"/>
      <c r="W49" s="124"/>
    </row>
    <row r="50" spans="1:23">
      <c r="A50" s="450" t="s">
        <v>221</v>
      </c>
      <c r="B50" s="450"/>
      <c r="C50" s="426" t="s">
        <v>161</v>
      </c>
      <c r="D50" s="427" t="s">
        <v>161</v>
      </c>
      <c r="E50" s="428">
        <v>12.078550344375206</v>
      </c>
      <c r="F50" s="429">
        <v>13.936249914863669</v>
      </c>
      <c r="G50" s="428">
        <v>14.731793987113138</v>
      </c>
      <c r="H50" s="429">
        <v>10.919835748863244</v>
      </c>
      <c r="I50" s="428">
        <v>12.839434879535872</v>
      </c>
      <c r="J50" s="429">
        <v>7.9226907489728093</v>
      </c>
      <c r="K50" s="428">
        <v>4.6534080636412947</v>
      </c>
      <c r="L50" s="429">
        <v>9.7062636099574391</v>
      </c>
      <c r="M50" s="428">
        <v>7.9487472906204992</v>
      </c>
      <c r="N50" s="429">
        <v>6.5124649341025771</v>
      </c>
      <c r="O50" s="124"/>
      <c r="P50" s="124"/>
      <c r="Q50" s="124"/>
      <c r="R50" s="124"/>
      <c r="S50" s="124"/>
      <c r="T50" s="124"/>
      <c r="U50" s="124"/>
      <c r="V50" s="124"/>
      <c r="W50" s="124"/>
    </row>
    <row r="51" spans="1:23">
      <c r="A51" s="161" t="s">
        <v>153</v>
      </c>
      <c r="B51" s="161"/>
      <c r="C51" s="443" t="s">
        <v>161</v>
      </c>
      <c r="D51" s="444" t="s">
        <v>161</v>
      </c>
      <c r="E51" s="423">
        <v>100</v>
      </c>
      <c r="F51" s="424">
        <v>100</v>
      </c>
      <c r="G51" s="423">
        <v>100</v>
      </c>
      <c r="H51" s="424">
        <v>100</v>
      </c>
      <c r="I51" s="423">
        <v>100</v>
      </c>
      <c r="J51" s="424">
        <v>100</v>
      </c>
      <c r="K51" s="423">
        <v>100</v>
      </c>
      <c r="L51" s="424">
        <v>100</v>
      </c>
      <c r="M51" s="423">
        <v>100</v>
      </c>
      <c r="N51" s="424">
        <v>100</v>
      </c>
      <c r="O51" s="124"/>
      <c r="P51" s="124"/>
      <c r="Q51" s="124"/>
      <c r="R51" s="124"/>
      <c r="S51" s="124"/>
      <c r="T51" s="124"/>
      <c r="U51" s="124"/>
      <c r="V51" s="124"/>
      <c r="W51" s="124"/>
    </row>
    <row r="52" spans="1:23">
      <c r="A52" s="450" t="s">
        <v>218</v>
      </c>
      <c r="B52" s="450"/>
      <c r="C52" s="445" t="s">
        <v>161</v>
      </c>
      <c r="D52" s="427" t="s">
        <v>161</v>
      </c>
      <c r="E52" s="428">
        <v>52.233721511487971</v>
      </c>
      <c r="F52" s="429">
        <v>51.904757327283733</v>
      </c>
      <c r="G52" s="428">
        <v>56.422145970509128</v>
      </c>
      <c r="H52" s="429">
        <v>62.212716528537058</v>
      </c>
      <c r="I52" s="428">
        <v>63.976618624782475</v>
      </c>
      <c r="J52" s="429">
        <v>64.224556448053676</v>
      </c>
      <c r="K52" s="428">
        <v>67.858466441833741</v>
      </c>
      <c r="L52" s="429">
        <v>58.360172543694787</v>
      </c>
      <c r="M52" s="428">
        <v>62.228146711908231</v>
      </c>
      <c r="N52" s="429">
        <v>64.225099408398805</v>
      </c>
      <c r="O52" s="124"/>
      <c r="P52" s="124"/>
      <c r="Q52" s="124"/>
      <c r="R52" s="124"/>
      <c r="S52" s="124"/>
      <c r="T52" s="124"/>
      <c r="U52" s="124"/>
      <c r="V52" s="124"/>
      <c r="W52" s="124"/>
    </row>
    <row r="53" spans="1:23">
      <c r="A53" s="450" t="s">
        <v>219</v>
      </c>
      <c r="B53" s="450"/>
      <c r="C53" s="426" t="s">
        <v>161</v>
      </c>
      <c r="D53" s="427" t="s">
        <v>161</v>
      </c>
      <c r="E53" s="428">
        <v>0.95995408512765446</v>
      </c>
      <c r="F53" s="429">
        <v>2.0292418460237052</v>
      </c>
      <c r="G53" s="428">
        <v>2.6838542149680054</v>
      </c>
      <c r="H53" s="429">
        <v>1.799526149364358</v>
      </c>
      <c r="I53" s="428">
        <v>4.2746865378608714</v>
      </c>
      <c r="J53" s="429">
        <v>5.4920999205578598</v>
      </c>
      <c r="K53" s="428">
        <v>6.0028536485935593</v>
      </c>
      <c r="L53" s="429">
        <v>11.924888848411589</v>
      </c>
      <c r="M53" s="428">
        <v>10.452415576021973</v>
      </c>
      <c r="N53" s="429">
        <v>8.4101121779329517</v>
      </c>
      <c r="O53" s="124"/>
      <c r="P53" s="124"/>
      <c r="Q53" s="124"/>
      <c r="R53" s="124"/>
      <c r="S53" s="124"/>
      <c r="T53" s="124"/>
      <c r="U53" s="124"/>
      <c r="V53" s="124"/>
      <c r="W53" s="124"/>
    </row>
    <row r="54" spans="1:23">
      <c r="A54" s="450" t="s">
        <v>220</v>
      </c>
      <c r="B54" s="450"/>
      <c r="C54" s="445" t="s">
        <v>161</v>
      </c>
      <c r="D54" s="427" t="s">
        <v>161</v>
      </c>
      <c r="E54" s="428">
        <v>1.1219521226371429</v>
      </c>
      <c r="F54" s="429">
        <v>1.5389939343836816</v>
      </c>
      <c r="G54" s="428">
        <v>1.5468793471204674</v>
      </c>
      <c r="H54" s="429">
        <v>1.6676961087090798</v>
      </c>
      <c r="I54" s="428">
        <v>2.1757172816920263</v>
      </c>
      <c r="J54" s="429">
        <v>2.8140171241945446</v>
      </c>
      <c r="K54" s="428">
        <v>2.8758848163658599</v>
      </c>
      <c r="L54" s="429">
        <v>3.8044063221864364</v>
      </c>
      <c r="M54" s="428">
        <v>4.19857812247536</v>
      </c>
      <c r="N54" s="429">
        <v>5.031843015549736</v>
      </c>
      <c r="O54" s="124"/>
      <c r="P54" s="124"/>
      <c r="Q54" s="124"/>
      <c r="R54" s="124"/>
      <c r="S54" s="124"/>
      <c r="T54" s="124"/>
      <c r="U54" s="124"/>
      <c r="V54" s="124"/>
      <c r="W54" s="124"/>
    </row>
    <row r="55" spans="1:23">
      <c r="A55" s="450" t="s">
        <v>221</v>
      </c>
      <c r="B55" s="450"/>
      <c r="C55" s="426" t="s">
        <v>161</v>
      </c>
      <c r="D55" s="427" t="s">
        <v>161</v>
      </c>
      <c r="E55" s="428">
        <v>45.684372280747226</v>
      </c>
      <c r="F55" s="429">
        <v>44.527006892308876</v>
      </c>
      <c r="G55" s="428">
        <v>39.347120467402391</v>
      </c>
      <c r="H55" s="429">
        <v>34.320061213389508</v>
      </c>
      <c r="I55" s="428">
        <v>29.572977555664632</v>
      </c>
      <c r="J55" s="429">
        <v>27.469326507193927</v>
      </c>
      <c r="K55" s="428">
        <v>23.262795093206833</v>
      </c>
      <c r="L55" s="429">
        <v>25.910532285707188</v>
      </c>
      <c r="M55" s="428">
        <v>23.120859589594442</v>
      </c>
      <c r="N55" s="429">
        <v>22.332945398118515</v>
      </c>
      <c r="O55" s="124"/>
      <c r="P55" s="124"/>
      <c r="Q55" s="124"/>
      <c r="R55" s="124"/>
      <c r="S55" s="124"/>
      <c r="T55" s="124"/>
      <c r="U55" s="124"/>
      <c r="V55" s="124"/>
      <c r="W55" s="124"/>
    </row>
    <row r="56" spans="1:23">
      <c r="A56" s="161" t="s">
        <v>46</v>
      </c>
      <c r="B56" s="161"/>
      <c r="C56" s="443" t="s">
        <v>161</v>
      </c>
      <c r="D56" s="444" t="s">
        <v>161</v>
      </c>
      <c r="E56" s="423">
        <v>100</v>
      </c>
      <c r="F56" s="424">
        <v>100</v>
      </c>
      <c r="G56" s="423">
        <v>100</v>
      </c>
      <c r="H56" s="424">
        <v>100</v>
      </c>
      <c r="I56" s="423">
        <v>100</v>
      </c>
      <c r="J56" s="424">
        <v>100</v>
      </c>
      <c r="K56" s="423">
        <v>100</v>
      </c>
      <c r="L56" s="424">
        <v>100</v>
      </c>
      <c r="M56" s="423">
        <v>100</v>
      </c>
      <c r="N56" s="424">
        <v>100</v>
      </c>
      <c r="O56" s="124"/>
      <c r="P56" s="124"/>
      <c r="Q56" s="124"/>
      <c r="R56" s="124"/>
      <c r="S56" s="124"/>
      <c r="T56" s="124"/>
      <c r="U56" s="124"/>
      <c r="V56" s="124"/>
      <c r="W56" s="124"/>
    </row>
    <row r="57" spans="1:23">
      <c r="A57" s="450" t="s">
        <v>218</v>
      </c>
      <c r="B57" s="450"/>
      <c r="C57" s="445" t="s">
        <v>161</v>
      </c>
      <c r="D57" s="427" t="s">
        <v>161</v>
      </c>
      <c r="E57" s="428">
        <v>57.728317359170568</v>
      </c>
      <c r="F57" s="429">
        <v>68.603301066784695</v>
      </c>
      <c r="G57" s="428">
        <v>68.257950269313071</v>
      </c>
      <c r="H57" s="429">
        <v>68.931291178232229</v>
      </c>
      <c r="I57" s="428">
        <v>71.333816742831772</v>
      </c>
      <c r="J57" s="429">
        <v>75.318789324102966</v>
      </c>
      <c r="K57" s="428">
        <v>76.030063407349374</v>
      </c>
      <c r="L57" s="429">
        <v>81.616547548567837</v>
      </c>
      <c r="M57" s="428">
        <v>80.704944695510221</v>
      </c>
      <c r="N57" s="429">
        <v>84.465558194774346</v>
      </c>
      <c r="O57" s="124"/>
      <c r="P57" s="124"/>
      <c r="Q57" s="124"/>
      <c r="R57" s="124"/>
      <c r="S57" s="124"/>
      <c r="T57" s="124"/>
      <c r="U57" s="124"/>
      <c r="V57" s="124"/>
      <c r="W57" s="124"/>
    </row>
    <row r="58" spans="1:23">
      <c r="A58" s="450" t="s">
        <v>219</v>
      </c>
      <c r="B58" s="450"/>
      <c r="C58" s="426" t="s">
        <v>161</v>
      </c>
      <c r="D58" s="427" t="s">
        <v>161</v>
      </c>
      <c r="E58" s="428">
        <v>6.7744378574599775</v>
      </c>
      <c r="F58" s="429">
        <v>2.7724855506161434</v>
      </c>
      <c r="G58" s="428">
        <v>4.2512112939324629</v>
      </c>
      <c r="H58" s="429">
        <v>4.215306384383136</v>
      </c>
      <c r="I58" s="428">
        <v>3.3703759914110494</v>
      </c>
      <c r="J58" s="429">
        <v>2.9745952547709869</v>
      </c>
      <c r="K58" s="428">
        <v>2.1984478664283791</v>
      </c>
      <c r="L58" s="429">
        <v>1.9762821725676412</v>
      </c>
      <c r="M58" s="428">
        <v>1.4157709319841798</v>
      </c>
      <c r="N58" s="429">
        <v>1.823185215225074</v>
      </c>
      <c r="O58" s="124"/>
      <c r="P58" s="124"/>
      <c r="Q58" s="124"/>
      <c r="R58" s="124"/>
      <c r="S58" s="124"/>
      <c r="T58" s="124"/>
      <c r="U58" s="124"/>
      <c r="V58" s="124"/>
      <c r="W58" s="124"/>
    </row>
    <row r="59" spans="1:23">
      <c r="A59" s="450" t="s">
        <v>220</v>
      </c>
      <c r="B59" s="450"/>
      <c r="C59" s="445" t="s">
        <v>161</v>
      </c>
      <c r="D59" s="427" t="s">
        <v>161</v>
      </c>
      <c r="E59" s="428">
        <v>7.1263482280431427</v>
      </c>
      <c r="F59" s="429">
        <v>6.2993540275452409</v>
      </c>
      <c r="G59" s="428">
        <v>5.3026390221107258</v>
      </c>
      <c r="H59" s="429">
        <v>4.9487220232492763</v>
      </c>
      <c r="I59" s="428">
        <v>4.1989173875651344</v>
      </c>
      <c r="J59" s="429">
        <v>3.724755879441779</v>
      </c>
      <c r="K59" s="428">
        <v>2.2927020344211324</v>
      </c>
      <c r="L59" s="429">
        <v>2.4975128629236525</v>
      </c>
      <c r="M59" s="428">
        <v>2.4318371413310289</v>
      </c>
      <c r="N59" s="429">
        <v>2.1203869995944613</v>
      </c>
      <c r="O59" s="124"/>
      <c r="P59" s="124"/>
      <c r="Q59" s="124"/>
      <c r="R59" s="124"/>
      <c r="S59" s="124"/>
      <c r="T59" s="124"/>
      <c r="U59" s="124"/>
      <c r="V59" s="124"/>
      <c r="W59" s="124"/>
    </row>
    <row r="60" spans="1:23">
      <c r="A60" s="450" t="s">
        <v>221</v>
      </c>
      <c r="B60" s="450"/>
      <c r="C60" s="426" t="s">
        <v>161</v>
      </c>
      <c r="D60" s="427" t="s">
        <v>161</v>
      </c>
      <c r="E60" s="428">
        <v>28.370896555326318</v>
      </c>
      <c r="F60" s="429">
        <v>22.324859355053917</v>
      </c>
      <c r="G60" s="428">
        <v>22.188199414643744</v>
      </c>
      <c r="H60" s="429">
        <v>21.904680414135363</v>
      </c>
      <c r="I60" s="428">
        <v>21.096889878192048</v>
      </c>
      <c r="J60" s="429">
        <v>17.981859541684273</v>
      </c>
      <c r="K60" s="428">
        <v>19.478786691801112</v>
      </c>
      <c r="L60" s="429">
        <v>13.90965741594087</v>
      </c>
      <c r="M60" s="428">
        <v>15.447447231174568</v>
      </c>
      <c r="N60" s="429">
        <v>11.590869590406118</v>
      </c>
      <c r="O60" s="124"/>
      <c r="P60" s="124"/>
      <c r="Q60" s="124"/>
      <c r="R60" s="124"/>
      <c r="S60" s="124"/>
      <c r="T60" s="124"/>
      <c r="U60" s="124"/>
      <c r="V60" s="124"/>
      <c r="W60" s="124"/>
    </row>
    <row r="61" spans="1:23">
      <c r="A61" s="161" t="s">
        <v>47</v>
      </c>
      <c r="B61" s="161"/>
      <c r="C61" s="443" t="s">
        <v>161</v>
      </c>
      <c r="D61" s="444" t="s">
        <v>161</v>
      </c>
      <c r="E61" s="423">
        <v>100</v>
      </c>
      <c r="F61" s="424">
        <v>100</v>
      </c>
      <c r="G61" s="423">
        <v>100</v>
      </c>
      <c r="H61" s="424">
        <v>100</v>
      </c>
      <c r="I61" s="423">
        <v>100</v>
      </c>
      <c r="J61" s="424">
        <v>100</v>
      </c>
      <c r="K61" s="423">
        <v>100</v>
      </c>
      <c r="L61" s="424">
        <v>100</v>
      </c>
      <c r="M61" s="423">
        <v>100</v>
      </c>
      <c r="N61" s="424">
        <v>100</v>
      </c>
      <c r="O61" s="124"/>
      <c r="P61" s="124"/>
      <c r="Q61" s="124"/>
      <c r="R61" s="124"/>
      <c r="S61" s="124"/>
      <c r="T61" s="124"/>
      <c r="U61" s="124"/>
      <c r="V61" s="124"/>
      <c r="W61" s="124"/>
    </row>
    <row r="62" spans="1:23">
      <c r="A62" s="450" t="s">
        <v>218</v>
      </c>
      <c r="B62" s="450"/>
      <c r="C62" s="445" t="s">
        <v>161</v>
      </c>
      <c r="D62" s="427" t="s">
        <v>161</v>
      </c>
      <c r="E62" s="428">
        <v>62.999189993595294</v>
      </c>
      <c r="F62" s="429">
        <v>67.94347028596232</v>
      </c>
      <c r="G62" s="428">
        <v>69.865743560348221</v>
      </c>
      <c r="H62" s="429">
        <v>73.083891261562258</v>
      </c>
      <c r="I62" s="428">
        <v>77.86596231909823</v>
      </c>
      <c r="J62" s="429">
        <v>74.23772996303498</v>
      </c>
      <c r="K62" s="428">
        <v>76.378321186036999</v>
      </c>
      <c r="L62" s="429">
        <v>79.080118106335334</v>
      </c>
      <c r="M62" s="428">
        <v>82.313765508351693</v>
      </c>
      <c r="N62" s="429">
        <v>80.679893192454571</v>
      </c>
      <c r="O62" s="124"/>
      <c r="P62" s="124"/>
      <c r="Q62" s="124"/>
      <c r="R62" s="124"/>
      <c r="S62" s="124"/>
      <c r="T62" s="124"/>
      <c r="U62" s="124"/>
      <c r="V62" s="124"/>
      <c r="W62" s="124"/>
    </row>
    <row r="63" spans="1:23">
      <c r="A63" s="450" t="s">
        <v>219</v>
      </c>
      <c r="B63" s="450"/>
      <c r="C63" s="426" t="s">
        <v>161</v>
      </c>
      <c r="D63" s="427" t="s">
        <v>161</v>
      </c>
      <c r="E63" s="428">
        <v>8.6482311720604308</v>
      </c>
      <c r="F63" s="429">
        <v>9.6948086194745606</v>
      </c>
      <c r="G63" s="428">
        <v>7.0146526707985535</v>
      </c>
      <c r="H63" s="429">
        <v>5.5368493311378257</v>
      </c>
      <c r="I63" s="428">
        <v>3.2482952164471932</v>
      </c>
      <c r="J63" s="429">
        <v>4.4550330121151251</v>
      </c>
      <c r="K63" s="428">
        <v>4.2086271798741288</v>
      </c>
      <c r="L63" s="429">
        <v>4.1115272575946733</v>
      </c>
      <c r="M63" s="428">
        <v>4.3138729255062032</v>
      </c>
      <c r="N63" s="429">
        <v>4.3903787073990062</v>
      </c>
      <c r="O63" s="124"/>
      <c r="P63" s="124"/>
      <c r="Q63" s="124"/>
      <c r="R63" s="124"/>
      <c r="S63" s="124"/>
      <c r="T63" s="124"/>
      <c r="U63" s="124"/>
      <c r="V63" s="124"/>
      <c r="W63" s="124"/>
    </row>
    <row r="64" spans="1:23">
      <c r="A64" s="450" t="s">
        <v>220</v>
      </c>
      <c r="B64" s="450"/>
      <c r="C64" s="445" t="s">
        <v>161</v>
      </c>
      <c r="D64" s="427" t="s">
        <v>161</v>
      </c>
      <c r="E64" s="428">
        <v>7.3927212447726331</v>
      </c>
      <c r="F64" s="429">
        <v>6.0128162644276317</v>
      </c>
      <c r="G64" s="428">
        <v>6.170959767850106</v>
      </c>
      <c r="H64" s="429">
        <v>5.9661028731312484</v>
      </c>
      <c r="I64" s="428">
        <v>7.0879206931728236</v>
      </c>
      <c r="J64" s="429">
        <v>8.169910899339758</v>
      </c>
      <c r="K64" s="428">
        <v>6.5932629928296533</v>
      </c>
      <c r="L64" s="429">
        <v>4.605750748072845</v>
      </c>
      <c r="M64" s="428">
        <v>4.2000107417154524</v>
      </c>
      <c r="N64" s="429">
        <v>3.4967268655430814</v>
      </c>
      <c r="O64" s="124"/>
      <c r="P64" s="124"/>
      <c r="Q64" s="124"/>
      <c r="R64" s="124"/>
      <c r="S64" s="124"/>
      <c r="T64" s="124"/>
      <c r="U64" s="124"/>
      <c r="V64" s="124"/>
      <c r="W64" s="124"/>
    </row>
    <row r="65" spans="1:23">
      <c r="A65" s="450" t="s">
        <v>221</v>
      </c>
      <c r="B65" s="450"/>
      <c r="C65" s="426" t="s">
        <v>161</v>
      </c>
      <c r="D65" s="427" t="s">
        <v>161</v>
      </c>
      <c r="E65" s="428">
        <v>20.959857589571637</v>
      </c>
      <c r="F65" s="429">
        <v>16.348904830135492</v>
      </c>
      <c r="G65" s="428">
        <v>16.948644001003117</v>
      </c>
      <c r="H65" s="429">
        <v>15.413156534168667</v>
      </c>
      <c r="I65" s="428">
        <v>11.797821771281752</v>
      </c>
      <c r="J65" s="429">
        <v>13.137326125510137</v>
      </c>
      <c r="K65" s="428">
        <v>12.819788641259217</v>
      </c>
      <c r="L65" s="429">
        <v>12.202603887997146</v>
      </c>
      <c r="M65" s="428">
        <v>9.1723508244266618</v>
      </c>
      <c r="N65" s="429">
        <v>11.433001234603347</v>
      </c>
      <c r="O65" s="124"/>
      <c r="P65" s="124"/>
      <c r="Q65" s="124"/>
      <c r="R65" s="124"/>
      <c r="S65" s="124"/>
      <c r="T65" s="124"/>
      <c r="U65" s="124"/>
      <c r="V65" s="124"/>
      <c r="W65" s="124"/>
    </row>
    <row r="66" spans="1:23">
      <c r="A66" s="161" t="s">
        <v>7</v>
      </c>
      <c r="B66" s="161"/>
      <c r="C66" s="443" t="s">
        <v>161</v>
      </c>
      <c r="D66" s="444" t="s">
        <v>161</v>
      </c>
      <c r="E66" s="423">
        <v>100</v>
      </c>
      <c r="F66" s="424">
        <v>100</v>
      </c>
      <c r="G66" s="423">
        <v>100</v>
      </c>
      <c r="H66" s="424">
        <v>100</v>
      </c>
      <c r="I66" s="423">
        <v>100</v>
      </c>
      <c r="J66" s="424">
        <v>100</v>
      </c>
      <c r="K66" s="423">
        <v>100</v>
      </c>
      <c r="L66" s="424">
        <v>100</v>
      </c>
      <c r="M66" s="423">
        <v>100</v>
      </c>
      <c r="N66" s="424">
        <v>100</v>
      </c>
      <c r="O66" s="124"/>
      <c r="P66" s="124"/>
      <c r="Q66" s="124"/>
      <c r="R66" s="124"/>
      <c r="S66" s="124"/>
      <c r="T66" s="124"/>
      <c r="U66" s="124"/>
      <c r="V66" s="124"/>
      <c r="W66" s="124"/>
    </row>
    <row r="67" spans="1:23">
      <c r="A67" s="450" t="s">
        <v>218</v>
      </c>
      <c r="B67" s="450"/>
      <c r="C67" s="445" t="s">
        <v>161</v>
      </c>
      <c r="D67" s="427" t="s">
        <v>161</v>
      </c>
      <c r="E67" s="428">
        <v>64.715475465018429</v>
      </c>
      <c r="F67" s="429">
        <v>69.971676183168213</v>
      </c>
      <c r="G67" s="428">
        <v>70.086135630283479</v>
      </c>
      <c r="H67" s="429">
        <v>70.88977840850616</v>
      </c>
      <c r="I67" s="428">
        <v>75.492626767850979</v>
      </c>
      <c r="J67" s="429">
        <v>79.192726071789792</v>
      </c>
      <c r="K67" s="428">
        <v>78.457041620969775</v>
      </c>
      <c r="L67" s="429">
        <v>80.456689049821449</v>
      </c>
      <c r="M67" s="428">
        <v>74.364572486960355</v>
      </c>
      <c r="N67" s="429">
        <v>77.16730545496668</v>
      </c>
      <c r="O67" s="124"/>
      <c r="P67" s="124"/>
      <c r="Q67" s="124"/>
      <c r="R67" s="124"/>
      <c r="S67" s="124"/>
      <c r="T67" s="124"/>
      <c r="U67" s="124"/>
      <c r="V67" s="124"/>
      <c r="W67" s="124"/>
    </row>
    <row r="68" spans="1:23">
      <c r="A68" s="450" t="s">
        <v>219</v>
      </c>
      <c r="B68" s="450"/>
      <c r="C68" s="426" t="s">
        <v>161</v>
      </c>
      <c r="D68" s="427" t="s">
        <v>161</v>
      </c>
      <c r="E68" s="428">
        <v>12.183047502974377</v>
      </c>
      <c r="F68" s="429">
        <v>11.295673565189917</v>
      </c>
      <c r="G68" s="428">
        <v>12.096855916157764</v>
      </c>
      <c r="H68" s="429">
        <v>8.6968296870852946</v>
      </c>
      <c r="I68" s="428">
        <v>7.2115384615384608</v>
      </c>
      <c r="J68" s="429">
        <v>5.1669866039176826</v>
      </c>
      <c r="K68" s="428">
        <v>4.9303008798614458</v>
      </c>
      <c r="L68" s="429">
        <v>4.2352321154352905</v>
      </c>
      <c r="M68" s="428">
        <v>6.6289832679951823</v>
      </c>
      <c r="N68" s="429">
        <v>5.3194864847169265</v>
      </c>
      <c r="O68" s="124"/>
      <c r="P68" s="124"/>
      <c r="Q68" s="124"/>
      <c r="R68" s="124"/>
      <c r="S68" s="124"/>
      <c r="T68" s="124"/>
      <c r="U68" s="124"/>
      <c r="V68" s="124"/>
      <c r="W68" s="124"/>
    </row>
    <row r="69" spans="1:23">
      <c r="A69" s="450" t="s">
        <v>220</v>
      </c>
      <c r="B69" s="450"/>
      <c r="C69" s="445" t="s">
        <v>161</v>
      </c>
      <c r="D69" s="427" t="s">
        <v>161</v>
      </c>
      <c r="E69" s="428">
        <v>7.9620440497954208</v>
      </c>
      <c r="F69" s="429">
        <v>5.0824888848766614</v>
      </c>
      <c r="G69" s="428">
        <v>5.3985439611722983</v>
      </c>
      <c r="H69" s="429">
        <v>5.6700556280772831</v>
      </c>
      <c r="I69" s="428">
        <v>4.0046136598827182</v>
      </c>
      <c r="J69" s="429">
        <v>2.6792164633517039</v>
      </c>
      <c r="K69" s="428">
        <v>2.8698470043521631</v>
      </c>
      <c r="L69" s="429">
        <v>4.2556768102641449</v>
      </c>
      <c r="M69" s="428">
        <v>9.5420891253964673</v>
      </c>
      <c r="N69" s="429">
        <v>9.2599960715778646</v>
      </c>
      <c r="O69" s="124"/>
      <c r="P69" s="124"/>
      <c r="Q69" s="124"/>
      <c r="R69" s="124"/>
      <c r="S69" s="124"/>
      <c r="T69" s="124"/>
      <c r="U69" s="124"/>
      <c r="V69" s="124"/>
      <c r="W69" s="124"/>
    </row>
    <row r="70" spans="1:23">
      <c r="A70" s="450" t="s">
        <v>221</v>
      </c>
      <c r="B70" s="450"/>
      <c r="C70" s="426" t="s">
        <v>161</v>
      </c>
      <c r="D70" s="427" t="s">
        <v>161</v>
      </c>
      <c r="E70" s="428">
        <v>15.139432982211776</v>
      </c>
      <c r="F70" s="429">
        <v>13.650161366765218</v>
      </c>
      <c r="G70" s="428">
        <v>12.418464492386464</v>
      </c>
      <c r="H70" s="429">
        <v>14.743336276331256</v>
      </c>
      <c r="I70" s="428">
        <v>13.291221110727838</v>
      </c>
      <c r="J70" s="429">
        <v>12.96107086094082</v>
      </c>
      <c r="K70" s="428">
        <v>13.742810494816609</v>
      </c>
      <c r="L70" s="429">
        <v>11.052402024479115</v>
      </c>
      <c r="M70" s="428">
        <v>9.4643551196479887</v>
      </c>
      <c r="N70" s="429">
        <v>8.2532119887385242</v>
      </c>
      <c r="O70" s="124"/>
      <c r="P70" s="124"/>
      <c r="Q70" s="124"/>
      <c r="R70" s="124"/>
      <c r="S70" s="124"/>
      <c r="T70" s="124"/>
      <c r="U70" s="124"/>
      <c r="V70" s="124"/>
      <c r="W70" s="124"/>
    </row>
    <row r="71" spans="1:23" ht="12" customHeight="1">
      <c r="A71" s="161" t="s">
        <v>1</v>
      </c>
      <c r="B71" s="161"/>
      <c r="C71" s="443" t="s">
        <v>161</v>
      </c>
      <c r="D71" s="444" t="s">
        <v>161</v>
      </c>
      <c r="E71" s="423">
        <v>100</v>
      </c>
      <c r="F71" s="424">
        <v>100</v>
      </c>
      <c r="G71" s="423">
        <v>100</v>
      </c>
      <c r="H71" s="424">
        <v>100</v>
      </c>
      <c r="I71" s="423">
        <v>100</v>
      </c>
      <c r="J71" s="424">
        <v>100</v>
      </c>
      <c r="K71" s="423">
        <v>100</v>
      </c>
      <c r="L71" s="424">
        <v>100</v>
      </c>
      <c r="M71" s="423">
        <v>100</v>
      </c>
      <c r="N71" s="424">
        <v>100</v>
      </c>
      <c r="O71" s="124"/>
      <c r="P71" s="124"/>
      <c r="Q71" s="124"/>
      <c r="R71" s="124"/>
      <c r="S71" s="124"/>
      <c r="T71" s="124"/>
      <c r="U71" s="124"/>
      <c r="V71" s="124"/>
      <c r="W71" s="124"/>
    </row>
    <row r="72" spans="1:23" ht="12" customHeight="1">
      <c r="A72" s="450" t="s">
        <v>218</v>
      </c>
      <c r="B72" s="450"/>
      <c r="C72" s="445" t="s">
        <v>161</v>
      </c>
      <c r="D72" s="427" t="s">
        <v>161</v>
      </c>
      <c r="E72" s="428">
        <v>80.679677076502117</v>
      </c>
      <c r="F72" s="429">
        <v>81.499503735046758</v>
      </c>
      <c r="G72" s="428">
        <v>81.262099052453152</v>
      </c>
      <c r="H72" s="429">
        <v>82.721937564457249</v>
      </c>
      <c r="I72" s="428">
        <v>84.769569750868129</v>
      </c>
      <c r="J72" s="429">
        <v>83.428906030734922</v>
      </c>
      <c r="K72" s="428">
        <v>85.786312887705947</v>
      </c>
      <c r="L72" s="429">
        <v>84.074240917459875</v>
      </c>
      <c r="M72" s="428">
        <v>83.688708673386913</v>
      </c>
      <c r="N72" s="429">
        <v>86.791272882931693</v>
      </c>
      <c r="O72" s="124"/>
      <c r="P72" s="124"/>
      <c r="Q72" s="124"/>
      <c r="R72" s="124"/>
      <c r="S72" s="124"/>
      <c r="T72" s="124"/>
      <c r="U72" s="124"/>
      <c r="V72" s="124"/>
      <c r="W72" s="124"/>
    </row>
    <row r="73" spans="1:23" ht="12" customHeight="1">
      <c r="A73" s="450" t="s">
        <v>219</v>
      </c>
      <c r="B73" s="450"/>
      <c r="C73" s="426" t="s">
        <v>161</v>
      </c>
      <c r="D73" s="427" t="s">
        <v>161</v>
      </c>
      <c r="E73" s="428">
        <v>2.9165328689988921</v>
      </c>
      <c r="F73" s="429">
        <v>2.2582667293527661</v>
      </c>
      <c r="G73" s="428">
        <v>2.4781217134152862</v>
      </c>
      <c r="H73" s="429">
        <v>1.6409383338517196</v>
      </c>
      <c r="I73" s="428">
        <v>1.1951984796354695</v>
      </c>
      <c r="J73" s="429">
        <v>1.385237321275147</v>
      </c>
      <c r="K73" s="428">
        <v>1.1465976934658419</v>
      </c>
      <c r="L73" s="429">
        <v>1.1542495129349764</v>
      </c>
      <c r="M73" s="428">
        <v>1.1950626455222981</v>
      </c>
      <c r="N73" s="429">
        <v>1.0377162884336271</v>
      </c>
      <c r="O73" s="124"/>
      <c r="P73" s="124"/>
      <c r="Q73" s="124"/>
      <c r="R73" s="124"/>
      <c r="S73" s="124"/>
      <c r="T73" s="124"/>
      <c r="U73" s="124"/>
      <c r="V73" s="124"/>
      <c r="W73" s="124"/>
    </row>
    <row r="74" spans="1:23" ht="12" customHeight="1">
      <c r="A74" s="450" t="s">
        <v>220</v>
      </c>
      <c r="B74" s="450"/>
      <c r="C74" s="445" t="s">
        <v>161</v>
      </c>
      <c r="D74" s="427" t="s">
        <v>161</v>
      </c>
      <c r="E74" s="428">
        <v>8.1555821894574976</v>
      </c>
      <c r="F74" s="429">
        <v>8.882881471033798</v>
      </c>
      <c r="G74" s="428">
        <v>9.5592513596829889</v>
      </c>
      <c r="H74" s="429">
        <v>9.0580647273560668</v>
      </c>
      <c r="I74" s="428">
        <v>8.8098555845017206</v>
      </c>
      <c r="J74" s="429">
        <v>10.053231451665232</v>
      </c>
      <c r="K74" s="428">
        <v>8.1640944814284442</v>
      </c>
      <c r="L74" s="429">
        <v>10.350194219186044</v>
      </c>
      <c r="M74" s="428">
        <v>11.29916805095559</v>
      </c>
      <c r="N74" s="429">
        <v>8.8290493676050588</v>
      </c>
      <c r="O74" s="124"/>
      <c r="P74" s="124"/>
      <c r="Q74" s="124"/>
      <c r="R74" s="124"/>
      <c r="S74" s="124"/>
      <c r="T74" s="124"/>
      <c r="U74" s="124"/>
      <c r="V74" s="124"/>
      <c r="W74" s="124"/>
    </row>
    <row r="75" spans="1:23" ht="12" customHeight="1">
      <c r="A75" s="450" t="s">
        <v>221</v>
      </c>
      <c r="B75" s="450"/>
      <c r="C75" s="426" t="s">
        <v>161</v>
      </c>
      <c r="D75" s="427" t="s">
        <v>161</v>
      </c>
      <c r="E75" s="428">
        <v>8.2482078650414952</v>
      </c>
      <c r="F75" s="429">
        <v>7.3593480645666824</v>
      </c>
      <c r="G75" s="428">
        <v>6.7005278744485697</v>
      </c>
      <c r="H75" s="429">
        <v>6.5790593743349657</v>
      </c>
      <c r="I75" s="428">
        <v>5.2253761849946905</v>
      </c>
      <c r="J75" s="429">
        <v>5.1326251963246925</v>
      </c>
      <c r="K75" s="428">
        <v>4.9029949373997672</v>
      </c>
      <c r="L75" s="429">
        <v>4.4213153504191007</v>
      </c>
      <c r="M75" s="428">
        <v>3.8170606301351961</v>
      </c>
      <c r="N75" s="429">
        <v>3.3419614610296229</v>
      </c>
      <c r="O75" s="124"/>
      <c r="P75" s="124"/>
      <c r="Q75" s="124"/>
      <c r="R75" s="124"/>
      <c r="S75" s="124"/>
      <c r="T75" s="124"/>
      <c r="U75" s="124"/>
      <c r="V75" s="124"/>
      <c r="W75" s="124"/>
    </row>
    <row r="76" spans="1:23" ht="12" customHeight="1">
      <c r="A76" s="131" t="s">
        <v>396</v>
      </c>
      <c r="B76" s="202"/>
      <c r="C76" s="430"/>
      <c r="D76" s="132"/>
      <c r="E76" s="132"/>
      <c r="F76" s="132"/>
      <c r="G76" s="132"/>
      <c r="H76" s="132"/>
      <c r="I76" s="132"/>
      <c r="J76" s="132"/>
      <c r="K76" s="132"/>
      <c r="L76" s="132"/>
      <c r="M76" s="132"/>
      <c r="N76" s="132"/>
      <c r="O76" s="124"/>
      <c r="P76" s="124"/>
      <c r="Q76" s="124"/>
      <c r="R76" s="124"/>
      <c r="S76" s="124"/>
      <c r="T76" s="124"/>
      <c r="U76" s="124"/>
      <c r="V76" s="124"/>
      <c r="W76" s="124"/>
    </row>
    <row r="77" spans="1:23" ht="12" customHeight="1">
      <c r="A77" s="161" t="s">
        <v>282</v>
      </c>
      <c r="B77" s="161"/>
      <c r="C77" s="443" t="s">
        <v>161</v>
      </c>
      <c r="D77" s="444" t="s">
        <v>161</v>
      </c>
      <c r="E77" s="423">
        <v>100</v>
      </c>
      <c r="F77" s="424">
        <v>100</v>
      </c>
      <c r="G77" s="423">
        <v>100</v>
      </c>
      <c r="H77" s="424">
        <v>100</v>
      </c>
      <c r="I77" s="423">
        <v>100</v>
      </c>
      <c r="J77" s="424">
        <v>100</v>
      </c>
      <c r="K77" s="423">
        <v>100</v>
      </c>
      <c r="L77" s="424">
        <v>100</v>
      </c>
      <c r="M77" s="423">
        <v>100</v>
      </c>
      <c r="N77" s="424">
        <v>100</v>
      </c>
      <c r="O77" s="124"/>
      <c r="P77" s="124"/>
      <c r="Q77" s="124"/>
      <c r="R77" s="124"/>
      <c r="S77" s="124"/>
      <c r="T77" s="124"/>
      <c r="U77" s="124"/>
      <c r="V77" s="124"/>
      <c r="W77" s="124"/>
    </row>
    <row r="78" spans="1:23" ht="12" customHeight="1">
      <c r="A78" s="450" t="s">
        <v>218</v>
      </c>
      <c r="B78" s="450"/>
      <c r="C78" s="445" t="s">
        <v>161</v>
      </c>
      <c r="D78" s="427" t="s">
        <v>161</v>
      </c>
      <c r="E78" s="428">
        <v>52.156601011748108</v>
      </c>
      <c r="F78" s="429">
        <v>57.98869384111871</v>
      </c>
      <c r="G78" s="428">
        <v>58.656730086773358</v>
      </c>
      <c r="H78" s="429">
        <v>60.927180177527241</v>
      </c>
      <c r="I78" s="428">
        <v>71.962112920878127</v>
      </c>
      <c r="J78" s="429">
        <v>67.760374555779094</v>
      </c>
      <c r="K78" s="428">
        <v>70.372374747621919</v>
      </c>
      <c r="L78" s="429">
        <v>63.851974462047764</v>
      </c>
      <c r="M78" s="428">
        <v>60.540240739907958</v>
      </c>
      <c r="N78" s="429">
        <v>62.265848943403768</v>
      </c>
      <c r="O78" s="124"/>
      <c r="P78" s="124"/>
      <c r="Q78" s="124"/>
      <c r="R78" s="124"/>
      <c r="S78" s="124"/>
      <c r="T78" s="124"/>
      <c r="U78" s="124"/>
      <c r="V78" s="124"/>
      <c r="W78" s="124"/>
    </row>
    <row r="79" spans="1:23" ht="12" customHeight="1">
      <c r="A79" s="450" t="s">
        <v>219</v>
      </c>
      <c r="B79" s="450"/>
      <c r="C79" s="426" t="s">
        <v>161</v>
      </c>
      <c r="D79" s="427" t="s">
        <v>161</v>
      </c>
      <c r="E79" s="428">
        <v>11.96577955419375</v>
      </c>
      <c r="F79" s="429">
        <v>9.489419635209579</v>
      </c>
      <c r="G79" s="428">
        <v>8.6097946287519758</v>
      </c>
      <c r="H79" s="429">
        <v>6.7407064630572266</v>
      </c>
      <c r="I79" s="428">
        <v>4.8598145882958859</v>
      </c>
      <c r="J79" s="429">
        <v>5.4199650264182164</v>
      </c>
      <c r="K79" s="428">
        <v>6.0924588389567678</v>
      </c>
      <c r="L79" s="429">
        <v>6.548829510522582</v>
      </c>
      <c r="M79" s="428">
        <v>8.3479486141715764</v>
      </c>
      <c r="N79" s="429">
        <v>9.7510165988934077</v>
      </c>
      <c r="O79" s="124"/>
      <c r="P79" s="124"/>
      <c r="Q79" s="124"/>
      <c r="R79" s="124"/>
      <c r="S79" s="124"/>
      <c r="T79" s="124"/>
      <c r="U79" s="124"/>
      <c r="V79" s="124"/>
      <c r="W79" s="124"/>
    </row>
    <row r="80" spans="1:23" ht="12" customHeight="1">
      <c r="A80" s="450" t="s">
        <v>220</v>
      </c>
      <c r="B80" s="450"/>
      <c r="C80" s="445" t="s">
        <v>161</v>
      </c>
      <c r="D80" s="427" t="s">
        <v>161</v>
      </c>
      <c r="E80" s="428">
        <v>12.828116586146484</v>
      </c>
      <c r="F80" s="429">
        <v>10.235049092531986</v>
      </c>
      <c r="G80" s="428">
        <v>10.694415825262723</v>
      </c>
      <c r="H80" s="429">
        <v>12.623224377042053</v>
      </c>
      <c r="I80" s="428">
        <v>7.6949076160432632</v>
      </c>
      <c r="J80" s="429">
        <v>12.016057762818946</v>
      </c>
      <c r="K80" s="428">
        <v>8.9992298565868065</v>
      </c>
      <c r="L80" s="429">
        <v>13.410971860960039</v>
      </c>
      <c r="M80" s="428">
        <v>13.216710887259971</v>
      </c>
      <c r="N80" s="429">
        <v>12.087527498166789</v>
      </c>
      <c r="O80" s="124"/>
      <c r="P80" s="124"/>
      <c r="Q80" s="124"/>
      <c r="R80" s="124"/>
      <c r="S80" s="124"/>
      <c r="T80" s="124"/>
      <c r="U80" s="124"/>
      <c r="V80" s="124"/>
      <c r="W80" s="124"/>
    </row>
    <row r="81" spans="1:23" ht="12" customHeight="1">
      <c r="A81" s="450" t="s">
        <v>221</v>
      </c>
      <c r="B81" s="450"/>
      <c r="C81" s="426" t="s">
        <v>161</v>
      </c>
      <c r="D81" s="427" t="s">
        <v>161</v>
      </c>
      <c r="E81" s="428">
        <v>23.049502847911658</v>
      </c>
      <c r="F81" s="429">
        <v>22.286837431139723</v>
      </c>
      <c r="G81" s="428">
        <v>22.039059459211945</v>
      </c>
      <c r="H81" s="429">
        <v>19.70888898237348</v>
      </c>
      <c r="I81" s="428">
        <v>15.483164874782721</v>
      </c>
      <c r="J81" s="429">
        <v>14.803602654983736</v>
      </c>
      <c r="K81" s="428">
        <v>14.535936556834503</v>
      </c>
      <c r="L81" s="429">
        <v>16.188224166469613</v>
      </c>
      <c r="M81" s="428">
        <v>17.895099758660489</v>
      </c>
      <c r="N81" s="429">
        <v>15.895606959536032</v>
      </c>
      <c r="O81" s="124"/>
      <c r="P81" s="124"/>
      <c r="Q81" s="124"/>
      <c r="R81" s="124"/>
      <c r="S81" s="124"/>
      <c r="T81" s="124"/>
      <c r="U81" s="124"/>
      <c r="V81" s="124"/>
      <c r="W81" s="124"/>
    </row>
    <row r="82" spans="1:23" ht="12" customHeight="1">
      <c r="A82" s="161" t="s">
        <v>290</v>
      </c>
      <c r="B82" s="161"/>
      <c r="C82" s="443" t="s">
        <v>161</v>
      </c>
      <c r="D82" s="444" t="s">
        <v>161</v>
      </c>
      <c r="E82" s="423">
        <v>100</v>
      </c>
      <c r="F82" s="424">
        <v>100</v>
      </c>
      <c r="G82" s="423">
        <v>100</v>
      </c>
      <c r="H82" s="424">
        <v>100</v>
      </c>
      <c r="I82" s="423">
        <v>100</v>
      </c>
      <c r="J82" s="424">
        <v>100</v>
      </c>
      <c r="K82" s="423">
        <v>100</v>
      </c>
      <c r="L82" s="424">
        <v>100</v>
      </c>
      <c r="M82" s="423">
        <v>100</v>
      </c>
      <c r="N82" s="424">
        <v>100</v>
      </c>
      <c r="O82" s="124"/>
      <c r="P82" s="124"/>
      <c r="Q82" s="124"/>
      <c r="R82" s="124"/>
      <c r="S82" s="124"/>
      <c r="T82" s="124"/>
      <c r="U82" s="124"/>
      <c r="V82" s="124"/>
      <c r="W82" s="124"/>
    </row>
    <row r="83" spans="1:23" ht="12" customHeight="1">
      <c r="A83" s="450" t="s">
        <v>218</v>
      </c>
      <c r="B83" s="450"/>
      <c r="C83" s="445" t="s">
        <v>161</v>
      </c>
      <c r="D83" s="427" t="s">
        <v>161</v>
      </c>
      <c r="E83" s="428">
        <v>68.033458329297474</v>
      </c>
      <c r="F83" s="429">
        <v>69.101550396834853</v>
      </c>
      <c r="G83" s="428">
        <v>69.260012984418694</v>
      </c>
      <c r="H83" s="429">
        <v>70.698853341311647</v>
      </c>
      <c r="I83" s="428">
        <v>77.584268009067088</v>
      </c>
      <c r="J83" s="429">
        <v>77.250836677729794</v>
      </c>
      <c r="K83" s="428">
        <v>77.98064379020586</v>
      </c>
      <c r="L83" s="429">
        <v>75.492638317329678</v>
      </c>
      <c r="M83" s="428">
        <v>74.346417379295687</v>
      </c>
      <c r="N83" s="429">
        <v>76.561542883529825</v>
      </c>
      <c r="O83" s="124"/>
      <c r="P83" s="124"/>
      <c r="Q83" s="124"/>
      <c r="R83" s="124"/>
      <c r="S83" s="124"/>
      <c r="T83" s="124"/>
      <c r="U83" s="124"/>
      <c r="V83" s="124"/>
      <c r="W83" s="124"/>
    </row>
    <row r="84" spans="1:23" ht="12" customHeight="1">
      <c r="A84" s="450" t="s">
        <v>219</v>
      </c>
      <c r="B84" s="450"/>
      <c r="C84" s="426" t="s">
        <v>161</v>
      </c>
      <c r="D84" s="427" t="s">
        <v>161</v>
      </c>
      <c r="E84" s="428">
        <v>5.7429880031548795</v>
      </c>
      <c r="F84" s="429">
        <v>5.1436589841981073</v>
      </c>
      <c r="G84" s="428">
        <v>5.7804072612864559</v>
      </c>
      <c r="H84" s="429">
        <v>3.7038655609080493</v>
      </c>
      <c r="I84" s="428">
        <v>2.614148193941535</v>
      </c>
      <c r="J84" s="429">
        <v>2.8809487439418979</v>
      </c>
      <c r="K84" s="428">
        <v>2.6878109240503778</v>
      </c>
      <c r="L84" s="429">
        <v>2.9744855967078188</v>
      </c>
      <c r="M84" s="428">
        <v>3.7023423806235725</v>
      </c>
      <c r="N84" s="429">
        <v>3.3153336537464781</v>
      </c>
      <c r="O84" s="124"/>
      <c r="P84" s="124"/>
      <c r="Q84" s="124"/>
      <c r="R84" s="124"/>
      <c r="S84" s="124"/>
      <c r="T84" s="124"/>
      <c r="U84" s="124"/>
      <c r="V84" s="124"/>
      <c r="W84" s="124"/>
    </row>
    <row r="85" spans="1:23" ht="12" customHeight="1">
      <c r="A85" s="450" t="s">
        <v>220</v>
      </c>
      <c r="B85" s="450"/>
      <c r="C85" s="445" t="s">
        <v>161</v>
      </c>
      <c r="D85" s="427" t="s">
        <v>161</v>
      </c>
      <c r="E85" s="428">
        <v>9.1549627087686289</v>
      </c>
      <c r="F85" s="429">
        <v>9.5127153990990774</v>
      </c>
      <c r="G85" s="428">
        <v>9.9269938573711549</v>
      </c>
      <c r="H85" s="429">
        <v>10.482632037193291</v>
      </c>
      <c r="I85" s="428">
        <v>7.6759692660955574</v>
      </c>
      <c r="J85" s="429">
        <v>9.3294080071100254</v>
      </c>
      <c r="K85" s="428">
        <v>8.6128773553442084</v>
      </c>
      <c r="L85" s="429">
        <v>9.7053497942386837</v>
      </c>
      <c r="M85" s="428">
        <v>10.423965581345939</v>
      </c>
      <c r="N85" s="429">
        <v>9.9627284121643918</v>
      </c>
      <c r="O85" s="124"/>
      <c r="P85" s="124"/>
      <c r="Q85" s="124"/>
      <c r="R85" s="124"/>
      <c r="S85" s="124"/>
      <c r="T85" s="124"/>
      <c r="U85" s="124"/>
      <c r="V85" s="124"/>
      <c r="W85" s="124"/>
    </row>
    <row r="86" spans="1:23" ht="12" customHeight="1">
      <c r="A86" s="450" t="s">
        <v>221</v>
      </c>
      <c r="B86" s="450"/>
      <c r="C86" s="426" t="s">
        <v>161</v>
      </c>
      <c r="D86" s="427" t="s">
        <v>161</v>
      </c>
      <c r="E86" s="428">
        <v>17.068590958779005</v>
      </c>
      <c r="F86" s="429">
        <v>16.24207521986796</v>
      </c>
      <c r="G86" s="428">
        <v>15.032585896923692</v>
      </c>
      <c r="H86" s="429">
        <v>15.114649060587013</v>
      </c>
      <c r="I86" s="428">
        <v>12.125614530895817</v>
      </c>
      <c r="J86" s="429">
        <v>10.538806571218286</v>
      </c>
      <c r="K86" s="428">
        <v>10.718667930399549</v>
      </c>
      <c r="L86" s="429">
        <v>11.827526291723823</v>
      </c>
      <c r="M86" s="428">
        <v>11.527274658734795</v>
      </c>
      <c r="N86" s="429">
        <v>10.160395050559309</v>
      </c>
      <c r="O86" s="124"/>
      <c r="P86" s="124"/>
      <c r="Q86" s="124"/>
      <c r="R86" s="124"/>
      <c r="S86" s="124"/>
      <c r="T86" s="124"/>
      <c r="U86" s="124"/>
      <c r="V86" s="124"/>
      <c r="W86" s="124"/>
    </row>
    <row r="87" spans="1:23" ht="12" customHeight="1">
      <c r="A87" s="161" t="s">
        <v>284</v>
      </c>
      <c r="B87" s="161"/>
      <c r="C87" s="443" t="s">
        <v>161</v>
      </c>
      <c r="D87" s="444" t="s">
        <v>161</v>
      </c>
      <c r="E87" s="423">
        <v>100</v>
      </c>
      <c r="F87" s="424">
        <v>100</v>
      </c>
      <c r="G87" s="423">
        <v>100</v>
      </c>
      <c r="H87" s="424">
        <v>100</v>
      </c>
      <c r="I87" s="423">
        <v>100</v>
      </c>
      <c r="J87" s="424">
        <v>100</v>
      </c>
      <c r="K87" s="423">
        <v>100</v>
      </c>
      <c r="L87" s="424">
        <v>100</v>
      </c>
      <c r="M87" s="423">
        <v>100</v>
      </c>
      <c r="N87" s="424">
        <v>100</v>
      </c>
      <c r="O87" s="124"/>
      <c r="P87" s="124"/>
      <c r="Q87" s="124"/>
      <c r="R87" s="124"/>
      <c r="S87" s="124"/>
      <c r="T87" s="124"/>
      <c r="U87" s="124"/>
      <c r="V87" s="124"/>
      <c r="W87" s="124"/>
    </row>
    <row r="88" spans="1:23" ht="12" customHeight="1">
      <c r="A88" s="450" t="s">
        <v>218</v>
      </c>
      <c r="B88" s="450"/>
      <c r="C88" s="445" t="s">
        <v>161</v>
      </c>
      <c r="D88" s="427" t="s">
        <v>161</v>
      </c>
      <c r="E88" s="428">
        <v>81.21852360652926</v>
      </c>
      <c r="F88" s="429">
        <v>82.694156473302968</v>
      </c>
      <c r="G88" s="428">
        <v>83.215594319089305</v>
      </c>
      <c r="H88" s="429">
        <v>83.95457859342126</v>
      </c>
      <c r="I88" s="428">
        <v>85.458678009603744</v>
      </c>
      <c r="J88" s="429">
        <v>86.106081810185614</v>
      </c>
      <c r="K88" s="428">
        <v>87.138268662714907</v>
      </c>
      <c r="L88" s="429">
        <v>86.633878067313958</v>
      </c>
      <c r="M88" s="428">
        <v>87.180537492989274</v>
      </c>
      <c r="N88" s="429">
        <v>89.122862660083626</v>
      </c>
      <c r="O88" s="124"/>
      <c r="P88" s="124"/>
      <c r="Q88" s="124"/>
      <c r="R88" s="124"/>
      <c r="S88" s="124"/>
      <c r="T88" s="124"/>
      <c r="U88" s="124"/>
      <c r="V88" s="124"/>
      <c r="W88" s="124"/>
    </row>
    <row r="89" spans="1:23" ht="12" customHeight="1">
      <c r="A89" s="450" t="s">
        <v>219</v>
      </c>
      <c r="B89" s="450"/>
      <c r="C89" s="426" t="s">
        <v>161</v>
      </c>
      <c r="D89" s="427" t="s">
        <v>161</v>
      </c>
      <c r="E89" s="428">
        <v>3.1194901419918062</v>
      </c>
      <c r="F89" s="429">
        <v>2.6833019353916847</v>
      </c>
      <c r="G89" s="428">
        <v>2.4526721262702975</v>
      </c>
      <c r="H89" s="429">
        <v>1.9121165120985273</v>
      </c>
      <c r="I89" s="428">
        <v>1.4097209251884297</v>
      </c>
      <c r="J89" s="429">
        <v>1.6808402274217975</v>
      </c>
      <c r="K89" s="428">
        <v>1.7087919296446126</v>
      </c>
      <c r="L89" s="429">
        <v>1.5813298322001013</v>
      </c>
      <c r="M89" s="428">
        <v>1.5891996874869887</v>
      </c>
      <c r="N89" s="429">
        <v>1.2918907697155313</v>
      </c>
      <c r="O89" s="124"/>
      <c r="P89" s="124"/>
      <c r="Q89" s="124"/>
      <c r="R89" s="124"/>
      <c r="S89" s="124"/>
      <c r="T89" s="124"/>
      <c r="U89" s="124"/>
      <c r="V89" s="124"/>
      <c r="W89" s="124"/>
    </row>
    <row r="90" spans="1:23" ht="12" customHeight="1">
      <c r="A90" s="450" t="s">
        <v>220</v>
      </c>
      <c r="B90" s="450"/>
      <c r="C90" s="445" t="s">
        <v>161</v>
      </c>
      <c r="D90" s="427" t="s">
        <v>161</v>
      </c>
      <c r="E90" s="428">
        <v>5.132390896585652</v>
      </c>
      <c r="F90" s="429">
        <v>4.9565714032644665</v>
      </c>
      <c r="G90" s="428">
        <v>4.9214725271283841</v>
      </c>
      <c r="H90" s="429">
        <v>5.200148337850603</v>
      </c>
      <c r="I90" s="428">
        <v>5.0863975129084151</v>
      </c>
      <c r="J90" s="429">
        <v>5.2435625787769879</v>
      </c>
      <c r="K90" s="428">
        <v>4.8040256362159797</v>
      </c>
      <c r="L90" s="429">
        <v>5.6639905093247922</v>
      </c>
      <c r="M90" s="428">
        <v>5.7283132869462143</v>
      </c>
      <c r="N90" s="429">
        <v>4.4939324219489425</v>
      </c>
      <c r="O90" s="124"/>
      <c r="P90" s="124"/>
      <c r="Q90" s="124"/>
      <c r="R90" s="124"/>
      <c r="S90" s="124"/>
      <c r="T90" s="124"/>
      <c r="U90" s="124"/>
      <c r="V90" s="124"/>
      <c r="W90" s="124"/>
    </row>
    <row r="91" spans="1:23" ht="12" customHeight="1">
      <c r="A91" s="450" t="s">
        <v>221</v>
      </c>
      <c r="B91" s="450"/>
      <c r="C91" s="426" t="s">
        <v>161</v>
      </c>
      <c r="D91" s="427" t="s">
        <v>161</v>
      </c>
      <c r="E91" s="428">
        <v>10.529595354893287</v>
      </c>
      <c r="F91" s="429">
        <v>9.6659701880408733</v>
      </c>
      <c r="G91" s="428">
        <v>9.4102610275120178</v>
      </c>
      <c r="H91" s="429">
        <v>8.9331565566296103</v>
      </c>
      <c r="I91" s="428">
        <v>8.0452035522994159</v>
      </c>
      <c r="J91" s="429">
        <v>6.9695153836155956</v>
      </c>
      <c r="K91" s="428">
        <v>6.3489137714245025</v>
      </c>
      <c r="L91" s="429">
        <v>6.1208015911611513</v>
      </c>
      <c r="M91" s="428">
        <v>5.5019495325775223</v>
      </c>
      <c r="N91" s="429">
        <v>5.0913141482519002</v>
      </c>
      <c r="O91" s="124"/>
      <c r="P91" s="124"/>
      <c r="Q91" s="124"/>
      <c r="R91" s="124"/>
      <c r="S91" s="124"/>
      <c r="T91" s="124"/>
      <c r="U91" s="124"/>
      <c r="V91" s="124"/>
      <c r="W91" s="124"/>
    </row>
    <row r="92" spans="1:23" ht="12" customHeight="1">
      <c r="A92" s="131" t="s">
        <v>301</v>
      </c>
      <c r="B92" s="202"/>
      <c r="C92" s="430"/>
      <c r="D92" s="430"/>
      <c r="E92" s="421"/>
      <c r="F92" s="421"/>
      <c r="G92" s="421"/>
      <c r="H92" s="421"/>
      <c r="I92" s="421"/>
      <c r="J92" s="421"/>
      <c r="K92" s="421"/>
      <c r="L92" s="421"/>
      <c r="M92" s="421"/>
      <c r="N92" s="421"/>
      <c r="O92" s="124"/>
      <c r="P92" s="124"/>
      <c r="Q92" s="124"/>
      <c r="R92" s="124"/>
      <c r="S92" s="124"/>
      <c r="T92" s="124"/>
      <c r="U92" s="124"/>
      <c r="V92" s="124"/>
      <c r="W92" s="124"/>
    </row>
    <row r="93" spans="1:23" ht="12" customHeight="1">
      <c r="A93" s="161" t="s">
        <v>285</v>
      </c>
      <c r="B93" s="161"/>
      <c r="C93" s="452" t="s">
        <v>161</v>
      </c>
      <c r="D93" s="453" t="s">
        <v>161</v>
      </c>
      <c r="E93" s="423">
        <v>100</v>
      </c>
      <c r="F93" s="424">
        <v>100</v>
      </c>
      <c r="G93" s="423">
        <v>100</v>
      </c>
      <c r="H93" s="424">
        <v>100</v>
      </c>
      <c r="I93" s="423">
        <v>100</v>
      </c>
      <c r="J93" s="424">
        <v>100</v>
      </c>
      <c r="K93" s="423">
        <v>100</v>
      </c>
      <c r="L93" s="424">
        <v>100</v>
      </c>
      <c r="M93" s="423">
        <v>100</v>
      </c>
      <c r="N93" s="424">
        <v>100</v>
      </c>
      <c r="O93" s="124"/>
      <c r="P93" s="124"/>
      <c r="Q93" s="124"/>
      <c r="R93" s="124"/>
      <c r="S93" s="124"/>
      <c r="T93" s="124"/>
      <c r="U93" s="124"/>
      <c r="V93" s="124"/>
      <c r="W93" s="124"/>
    </row>
    <row r="94" spans="1:23" ht="12" customHeight="1">
      <c r="A94" s="450" t="s">
        <v>218</v>
      </c>
      <c r="B94" s="450"/>
      <c r="C94" s="451" t="s">
        <v>161</v>
      </c>
      <c r="D94" s="454" t="s">
        <v>161</v>
      </c>
      <c r="E94" s="428">
        <v>61.355428813877403</v>
      </c>
      <c r="F94" s="429">
        <v>64.941261982413991</v>
      </c>
      <c r="G94" s="428">
        <v>66.70273758483134</v>
      </c>
      <c r="H94" s="429">
        <v>69.022849532369548</v>
      </c>
      <c r="I94" s="428">
        <v>75.369835307714538</v>
      </c>
      <c r="J94" s="429">
        <v>74.714088477247884</v>
      </c>
      <c r="K94" s="428">
        <v>76.190991570885586</v>
      </c>
      <c r="L94" s="429">
        <v>74.202964360780825</v>
      </c>
      <c r="M94" s="428">
        <v>75.055246443756232</v>
      </c>
      <c r="N94" s="429">
        <v>75.762295371778094</v>
      </c>
      <c r="O94" s="124"/>
      <c r="P94" s="124"/>
      <c r="Q94" s="124"/>
      <c r="R94" s="124"/>
      <c r="S94" s="124"/>
      <c r="T94" s="124"/>
      <c r="U94" s="124"/>
      <c r="V94" s="124"/>
      <c r="W94" s="124"/>
    </row>
    <row r="95" spans="1:23" ht="12" customHeight="1">
      <c r="A95" s="450" t="s">
        <v>219</v>
      </c>
      <c r="B95" s="450"/>
      <c r="C95" s="451" t="s">
        <v>161</v>
      </c>
      <c r="D95" s="454" t="s">
        <v>161</v>
      </c>
      <c r="E95" s="428">
        <v>7.7644236653366949</v>
      </c>
      <c r="F95" s="429">
        <v>6.2617700226078838</v>
      </c>
      <c r="G95" s="428">
        <v>6.431886082865705</v>
      </c>
      <c r="H95" s="429">
        <v>4.0566662450428197</v>
      </c>
      <c r="I95" s="428">
        <v>3.2091880959260326</v>
      </c>
      <c r="J95" s="429">
        <v>3.5133463728930567</v>
      </c>
      <c r="K95" s="428">
        <v>3.3804750437547799</v>
      </c>
      <c r="L95" s="429">
        <v>3.6585465332858398</v>
      </c>
      <c r="M95" s="428">
        <v>4.0324654873759904</v>
      </c>
      <c r="N95" s="429">
        <v>3.9042887953894567</v>
      </c>
      <c r="O95" s="124"/>
      <c r="P95" s="124"/>
      <c r="Q95" s="124"/>
      <c r="R95" s="124"/>
      <c r="S95" s="124"/>
      <c r="T95" s="124"/>
      <c r="U95" s="124"/>
      <c r="V95" s="124"/>
      <c r="W95" s="124"/>
    </row>
    <row r="96" spans="1:23" ht="12" customHeight="1">
      <c r="A96" s="450" t="s">
        <v>220</v>
      </c>
      <c r="B96" s="450"/>
      <c r="C96" s="451" t="s">
        <v>161</v>
      </c>
      <c r="D96" s="454" t="s">
        <v>161</v>
      </c>
      <c r="E96" s="428">
        <v>10.199658939775945</v>
      </c>
      <c r="F96" s="429">
        <v>9.7679584782707884</v>
      </c>
      <c r="G96" s="428">
        <v>9.3142111807670478</v>
      </c>
      <c r="H96" s="429">
        <v>10.075669079843156</v>
      </c>
      <c r="I96" s="428">
        <v>7.2278243282288352</v>
      </c>
      <c r="J96" s="429">
        <v>9.2587585572110687</v>
      </c>
      <c r="K96" s="428">
        <v>8.3317075115813104</v>
      </c>
      <c r="L96" s="429">
        <v>9.2090415451003214</v>
      </c>
      <c r="M96" s="428">
        <v>9.0385019159099258</v>
      </c>
      <c r="N96" s="429">
        <v>8.9693455432592017</v>
      </c>
      <c r="O96" s="124"/>
      <c r="P96" s="124"/>
      <c r="Q96" s="124"/>
      <c r="R96" s="124"/>
      <c r="S96" s="124"/>
      <c r="T96" s="124"/>
      <c r="U96" s="124"/>
      <c r="V96" s="124"/>
      <c r="W96" s="124"/>
    </row>
    <row r="97" spans="1:23" ht="12" customHeight="1">
      <c r="A97" s="450" t="s">
        <v>221</v>
      </c>
      <c r="B97" s="450"/>
      <c r="C97" s="451" t="s">
        <v>161</v>
      </c>
      <c r="D97" s="454" t="s">
        <v>161</v>
      </c>
      <c r="E97" s="428">
        <v>20.680488581009961</v>
      </c>
      <c r="F97" s="429">
        <v>19.029009516707333</v>
      </c>
      <c r="G97" s="428">
        <v>17.551165151535905</v>
      </c>
      <c r="H97" s="429">
        <v>16.844815142744473</v>
      </c>
      <c r="I97" s="428">
        <v>14.193152268130598</v>
      </c>
      <c r="J97" s="429">
        <v>12.513806592647988</v>
      </c>
      <c r="K97" s="428">
        <v>12.09682587377832</v>
      </c>
      <c r="L97" s="429">
        <v>12.929447560833024</v>
      </c>
      <c r="M97" s="428">
        <v>11.87378615295785</v>
      </c>
      <c r="N97" s="429">
        <v>11.364070289573242</v>
      </c>
      <c r="O97" s="124"/>
      <c r="P97" s="124"/>
      <c r="Q97" s="124"/>
      <c r="R97" s="124"/>
      <c r="S97" s="124"/>
      <c r="T97" s="124"/>
      <c r="U97" s="124"/>
      <c r="V97" s="124"/>
      <c r="W97" s="124"/>
    </row>
    <row r="98" spans="1:23" ht="12" customHeight="1">
      <c r="A98" s="161" t="s">
        <v>286</v>
      </c>
      <c r="B98" s="161"/>
      <c r="C98" s="452" t="s">
        <v>161</v>
      </c>
      <c r="D98" s="453" t="s">
        <v>161</v>
      </c>
      <c r="E98" s="423">
        <v>100</v>
      </c>
      <c r="F98" s="424">
        <v>100</v>
      </c>
      <c r="G98" s="423">
        <v>100</v>
      </c>
      <c r="H98" s="424">
        <v>100</v>
      </c>
      <c r="I98" s="423">
        <v>100</v>
      </c>
      <c r="J98" s="424">
        <v>100</v>
      </c>
      <c r="K98" s="423">
        <v>100</v>
      </c>
      <c r="L98" s="424">
        <v>100</v>
      </c>
      <c r="M98" s="423">
        <v>100</v>
      </c>
      <c r="N98" s="424">
        <v>100</v>
      </c>
      <c r="O98" s="124"/>
      <c r="P98" s="124"/>
      <c r="Q98" s="124"/>
      <c r="R98" s="124"/>
      <c r="S98" s="124"/>
      <c r="T98" s="124"/>
      <c r="U98" s="124"/>
      <c r="V98" s="124"/>
      <c r="W98" s="124"/>
    </row>
    <row r="99" spans="1:23" ht="12" customHeight="1">
      <c r="A99" s="450" t="s">
        <v>218</v>
      </c>
      <c r="B99" s="450"/>
      <c r="C99" s="451" t="s">
        <v>161</v>
      </c>
      <c r="D99" s="454" t="s">
        <v>161</v>
      </c>
      <c r="E99" s="428">
        <v>73.056046937452123</v>
      </c>
      <c r="F99" s="429">
        <v>76.651878458860111</v>
      </c>
      <c r="G99" s="428">
        <v>77.014086651945476</v>
      </c>
      <c r="H99" s="429">
        <v>78.280621791274498</v>
      </c>
      <c r="I99" s="428">
        <v>81.005002332881205</v>
      </c>
      <c r="J99" s="429">
        <v>81.60480624328008</v>
      </c>
      <c r="K99" s="428">
        <v>83.166533540071114</v>
      </c>
      <c r="L99" s="429">
        <v>83.346450688729249</v>
      </c>
      <c r="M99" s="428">
        <v>84.432825081017484</v>
      </c>
      <c r="N99" s="429">
        <v>85.406007505644183</v>
      </c>
      <c r="O99" s="124"/>
      <c r="P99" s="124"/>
      <c r="Q99" s="124"/>
      <c r="R99" s="124"/>
      <c r="S99" s="124"/>
      <c r="T99" s="124"/>
      <c r="U99" s="124"/>
      <c r="V99" s="124"/>
      <c r="W99" s="124"/>
    </row>
    <row r="100" spans="1:23" ht="12" customHeight="1">
      <c r="A100" s="450" t="s">
        <v>219</v>
      </c>
      <c r="B100" s="450"/>
      <c r="C100" s="451" t="s">
        <v>161</v>
      </c>
      <c r="D100" s="454" t="s">
        <v>161</v>
      </c>
      <c r="E100" s="428">
        <v>4.5508224997917415</v>
      </c>
      <c r="F100" s="429">
        <v>3.4879935584013637</v>
      </c>
      <c r="G100" s="428">
        <v>3.3058707073783595</v>
      </c>
      <c r="H100" s="429">
        <v>2.9443242865074626</v>
      </c>
      <c r="I100" s="428">
        <v>1.9018398704564792</v>
      </c>
      <c r="J100" s="429">
        <v>1.9894553970202788</v>
      </c>
      <c r="K100" s="428">
        <v>2.0965659033600583</v>
      </c>
      <c r="L100" s="429">
        <v>1.7033044842292171</v>
      </c>
      <c r="M100" s="428">
        <v>1.8380595721436415</v>
      </c>
      <c r="N100" s="429">
        <v>2.1609377569786044</v>
      </c>
      <c r="O100" s="124"/>
      <c r="P100" s="124"/>
      <c r="Q100" s="124"/>
      <c r="R100" s="124"/>
      <c r="S100" s="124"/>
      <c r="T100" s="124"/>
      <c r="U100" s="124"/>
      <c r="V100" s="124"/>
      <c r="W100" s="124"/>
    </row>
    <row r="101" spans="1:23" ht="12" customHeight="1">
      <c r="A101" s="450" t="s">
        <v>220</v>
      </c>
      <c r="B101" s="450"/>
      <c r="C101" s="451" t="s">
        <v>161</v>
      </c>
      <c r="D101" s="454" t="s">
        <v>161</v>
      </c>
      <c r="E101" s="428">
        <v>7.7428175211811459</v>
      </c>
      <c r="F101" s="429">
        <v>7.3672639089620944</v>
      </c>
      <c r="G101" s="428">
        <v>7.2116043554404925</v>
      </c>
      <c r="H101" s="429">
        <v>7.06340121553853</v>
      </c>
      <c r="I101" s="428">
        <v>6.8046461170889696</v>
      </c>
      <c r="J101" s="429">
        <v>7.6051833502935544</v>
      </c>
      <c r="K101" s="428">
        <v>6.7942973407428608</v>
      </c>
      <c r="L101" s="429">
        <v>7.1790968360394114</v>
      </c>
      <c r="M101" s="428">
        <v>7.06138945643439</v>
      </c>
      <c r="N101" s="429">
        <v>5.9870221132425279</v>
      </c>
      <c r="O101" s="124"/>
      <c r="P101" s="124"/>
      <c r="Q101" s="124"/>
      <c r="R101" s="124"/>
      <c r="S101" s="124"/>
      <c r="T101" s="124"/>
      <c r="U101" s="124"/>
      <c r="V101" s="124"/>
      <c r="W101" s="124"/>
    </row>
    <row r="102" spans="1:23" ht="12" customHeight="1">
      <c r="A102" s="450" t="s">
        <v>221</v>
      </c>
      <c r="B102" s="450"/>
      <c r="C102" s="451" t="s">
        <v>161</v>
      </c>
      <c r="D102" s="454" t="s">
        <v>161</v>
      </c>
      <c r="E102" s="428">
        <v>14.650313041574991</v>
      </c>
      <c r="F102" s="429">
        <v>12.492864073776435</v>
      </c>
      <c r="G102" s="428">
        <v>12.468438285235665</v>
      </c>
      <c r="H102" s="429">
        <v>11.711652706679509</v>
      </c>
      <c r="I102" s="428">
        <v>10.28851167957335</v>
      </c>
      <c r="J102" s="429">
        <v>8.8005550094060858</v>
      </c>
      <c r="K102" s="428">
        <v>7.9426032158259758</v>
      </c>
      <c r="L102" s="429">
        <v>7.7711479910021293</v>
      </c>
      <c r="M102" s="428">
        <v>6.6677258904044825</v>
      </c>
      <c r="N102" s="429">
        <v>6.4460326241346833</v>
      </c>
      <c r="O102" s="124"/>
      <c r="P102" s="124"/>
      <c r="Q102" s="124"/>
      <c r="R102" s="124"/>
      <c r="S102" s="124"/>
      <c r="T102" s="124"/>
      <c r="U102" s="124"/>
      <c r="V102" s="124"/>
      <c r="W102" s="124"/>
    </row>
    <row r="103" spans="1:23">
      <c r="A103" s="161" t="s">
        <v>287</v>
      </c>
      <c r="B103" s="161"/>
      <c r="C103" s="452" t="s">
        <v>161</v>
      </c>
      <c r="D103" s="453" t="s">
        <v>161</v>
      </c>
      <c r="E103" s="423">
        <v>100</v>
      </c>
      <c r="F103" s="424">
        <v>100</v>
      </c>
      <c r="G103" s="423">
        <v>100</v>
      </c>
      <c r="H103" s="424">
        <v>100</v>
      </c>
      <c r="I103" s="423">
        <v>100</v>
      </c>
      <c r="J103" s="424">
        <v>100</v>
      </c>
      <c r="K103" s="423">
        <v>100</v>
      </c>
      <c r="L103" s="424">
        <v>100</v>
      </c>
      <c r="M103" s="423">
        <v>100</v>
      </c>
      <c r="N103" s="424">
        <v>100</v>
      </c>
      <c r="O103" s="124"/>
      <c r="P103" s="124"/>
      <c r="Q103" s="124"/>
      <c r="R103" s="124"/>
      <c r="S103" s="124"/>
      <c r="T103" s="124"/>
      <c r="U103" s="124"/>
      <c r="V103" s="124"/>
      <c r="W103" s="124"/>
    </row>
    <row r="104" spans="1:23">
      <c r="A104" s="450" t="s">
        <v>218</v>
      </c>
      <c r="B104" s="450"/>
      <c r="C104" s="451" t="s">
        <v>161</v>
      </c>
      <c r="D104" s="454" t="s">
        <v>161</v>
      </c>
      <c r="E104" s="428">
        <v>78.000558402902385</v>
      </c>
      <c r="F104" s="429">
        <v>79.902077277427253</v>
      </c>
      <c r="G104" s="428">
        <v>81.327516502592445</v>
      </c>
      <c r="H104" s="429">
        <v>82.042633325983445</v>
      </c>
      <c r="I104" s="428">
        <v>83.312476274193102</v>
      </c>
      <c r="J104" s="429">
        <v>84.226179765090663</v>
      </c>
      <c r="K104" s="428">
        <v>86.0946825614961</v>
      </c>
      <c r="L104" s="429">
        <v>85.612887952849746</v>
      </c>
      <c r="M104" s="428">
        <v>87.045102905068546</v>
      </c>
      <c r="N104" s="429">
        <v>88.532537439303198</v>
      </c>
      <c r="O104" s="124"/>
      <c r="P104" s="124"/>
      <c r="Q104" s="124"/>
      <c r="R104" s="124"/>
      <c r="S104" s="124"/>
      <c r="T104" s="124"/>
      <c r="U104" s="124"/>
      <c r="V104" s="124"/>
      <c r="W104" s="124"/>
    </row>
    <row r="105" spans="1:23">
      <c r="A105" s="450" t="s">
        <v>219</v>
      </c>
      <c r="B105" s="450"/>
      <c r="C105" s="451" t="s">
        <v>161</v>
      </c>
      <c r="D105" s="454" t="s">
        <v>161</v>
      </c>
      <c r="E105" s="428">
        <v>3.6673355527943818</v>
      </c>
      <c r="F105" s="429">
        <v>2.8327082667741057</v>
      </c>
      <c r="G105" s="428">
        <v>2.8275583776828608</v>
      </c>
      <c r="H105" s="429">
        <v>1.9297926735517243</v>
      </c>
      <c r="I105" s="428">
        <v>1.5097912706351371</v>
      </c>
      <c r="J105" s="429">
        <v>1.8302716040141018</v>
      </c>
      <c r="K105" s="428">
        <v>1.8328137750124964</v>
      </c>
      <c r="L105" s="429">
        <v>1.7029653937622786</v>
      </c>
      <c r="M105" s="428">
        <v>1.6592892772170555</v>
      </c>
      <c r="N105" s="429">
        <v>1.2192727584184901</v>
      </c>
      <c r="O105" s="124"/>
      <c r="P105" s="124"/>
      <c r="Q105" s="124"/>
      <c r="R105" s="124"/>
      <c r="S105" s="124"/>
      <c r="T105" s="124"/>
      <c r="U105" s="124"/>
      <c r="V105" s="124"/>
      <c r="W105" s="124"/>
    </row>
    <row r="106" spans="1:23">
      <c r="A106" s="450" t="s">
        <v>220</v>
      </c>
      <c r="B106" s="450"/>
      <c r="C106" s="451" t="s">
        <v>161</v>
      </c>
      <c r="D106" s="454" t="s">
        <v>161</v>
      </c>
      <c r="E106" s="428">
        <v>5.9445417749048515</v>
      </c>
      <c r="F106" s="429">
        <v>5.764094686960477</v>
      </c>
      <c r="G106" s="428">
        <v>5.7949034208142045</v>
      </c>
      <c r="H106" s="429">
        <v>5.7403622104491578</v>
      </c>
      <c r="I106" s="428">
        <v>6.2768922548862527</v>
      </c>
      <c r="J106" s="429">
        <v>6.722512455895119</v>
      </c>
      <c r="K106" s="428">
        <v>5.7292875666299725</v>
      </c>
      <c r="L106" s="429">
        <v>6.4548606009153593</v>
      </c>
      <c r="M106" s="428">
        <v>6.2631477415739631</v>
      </c>
      <c r="N106" s="429">
        <v>5.2919046771951326</v>
      </c>
      <c r="O106" s="124"/>
      <c r="P106" s="124"/>
      <c r="Q106" s="124"/>
      <c r="R106" s="124"/>
      <c r="S106" s="124"/>
      <c r="T106" s="124"/>
      <c r="U106" s="124"/>
      <c r="V106" s="124"/>
      <c r="W106" s="124"/>
    </row>
    <row r="107" spans="1:23">
      <c r="A107" s="450" t="s">
        <v>221</v>
      </c>
      <c r="B107" s="450"/>
      <c r="C107" s="451" t="s">
        <v>161</v>
      </c>
      <c r="D107" s="454" t="s">
        <v>161</v>
      </c>
      <c r="E107" s="428">
        <v>12.387564269398379</v>
      </c>
      <c r="F107" s="429">
        <v>11.501119768838162</v>
      </c>
      <c r="G107" s="428">
        <v>10.050021698910486</v>
      </c>
      <c r="H107" s="429">
        <v>10.287211790015673</v>
      </c>
      <c r="I107" s="428">
        <v>8.9008402002855043</v>
      </c>
      <c r="J107" s="429">
        <v>7.2210361750001075</v>
      </c>
      <c r="K107" s="428">
        <v>6.3432160968614317</v>
      </c>
      <c r="L107" s="429">
        <v>6.229286052472613</v>
      </c>
      <c r="M107" s="428">
        <v>5.032460076140433</v>
      </c>
      <c r="N107" s="429">
        <v>4.9562851250831805</v>
      </c>
      <c r="O107" s="124"/>
      <c r="P107" s="124"/>
      <c r="Q107" s="124"/>
      <c r="R107" s="124"/>
      <c r="S107" s="124"/>
      <c r="T107" s="124"/>
      <c r="U107" s="124"/>
      <c r="V107" s="124"/>
      <c r="W107" s="124"/>
    </row>
    <row r="108" spans="1:23">
      <c r="A108" s="161" t="s">
        <v>288</v>
      </c>
      <c r="B108" s="161"/>
      <c r="C108" s="452" t="s">
        <v>161</v>
      </c>
      <c r="D108" s="453" t="s">
        <v>161</v>
      </c>
      <c r="E108" s="423">
        <v>100</v>
      </c>
      <c r="F108" s="424">
        <v>100</v>
      </c>
      <c r="G108" s="423">
        <v>100</v>
      </c>
      <c r="H108" s="424">
        <v>100</v>
      </c>
      <c r="I108" s="423">
        <v>100</v>
      </c>
      <c r="J108" s="424">
        <v>100</v>
      </c>
      <c r="K108" s="423">
        <v>100</v>
      </c>
      <c r="L108" s="424">
        <v>100</v>
      </c>
      <c r="M108" s="423">
        <v>100</v>
      </c>
      <c r="N108" s="424">
        <v>100</v>
      </c>
      <c r="O108" s="124"/>
      <c r="P108" s="124"/>
      <c r="Q108" s="124"/>
      <c r="R108" s="124"/>
      <c r="S108" s="124"/>
      <c r="T108" s="124"/>
      <c r="U108" s="124"/>
      <c r="V108" s="124"/>
      <c r="W108" s="124"/>
    </row>
    <row r="109" spans="1:23">
      <c r="A109" s="450" t="s">
        <v>218</v>
      </c>
      <c r="B109" s="450"/>
      <c r="C109" s="451" t="s">
        <v>161</v>
      </c>
      <c r="D109" s="454" t="s">
        <v>161</v>
      </c>
      <c r="E109" s="428">
        <v>82.99171761509119</v>
      </c>
      <c r="F109" s="429">
        <v>82.803582390253879</v>
      </c>
      <c r="G109" s="428">
        <v>83.841147578944813</v>
      </c>
      <c r="H109" s="429">
        <v>85.064170940018357</v>
      </c>
      <c r="I109" s="428">
        <v>85.536183072140261</v>
      </c>
      <c r="J109" s="429">
        <v>86.045570597273482</v>
      </c>
      <c r="K109" s="428">
        <v>87.664024378924339</v>
      </c>
      <c r="L109" s="429">
        <v>87.697011859171141</v>
      </c>
      <c r="M109" s="428">
        <v>87.712884342097823</v>
      </c>
      <c r="N109" s="429">
        <v>89.14094365875043</v>
      </c>
      <c r="O109" s="124"/>
      <c r="P109" s="124"/>
      <c r="Q109" s="124"/>
      <c r="R109" s="124"/>
      <c r="S109" s="124"/>
      <c r="T109" s="124"/>
      <c r="U109" s="124"/>
      <c r="V109" s="124"/>
      <c r="W109" s="124"/>
    </row>
    <row r="110" spans="1:23">
      <c r="A110" s="450" t="s">
        <v>219</v>
      </c>
      <c r="B110" s="450"/>
      <c r="C110" s="451" t="s">
        <v>161</v>
      </c>
      <c r="D110" s="454" t="s">
        <v>161</v>
      </c>
      <c r="E110" s="428">
        <v>3.165334169410043</v>
      </c>
      <c r="F110" s="429">
        <v>3.562872837737868</v>
      </c>
      <c r="G110" s="428">
        <v>2.6114855394815417</v>
      </c>
      <c r="H110" s="429">
        <v>1.9286242410988574</v>
      </c>
      <c r="I110" s="428">
        <v>1.5781631680840065</v>
      </c>
      <c r="J110" s="429">
        <v>2.1349607380921864</v>
      </c>
      <c r="K110" s="428">
        <v>1.5328220118610207</v>
      </c>
      <c r="L110" s="429">
        <v>1.5947460781417411</v>
      </c>
      <c r="M110" s="428">
        <v>1.6143386929903785</v>
      </c>
      <c r="N110" s="429">
        <v>1.3197832882247551</v>
      </c>
      <c r="O110" s="124"/>
      <c r="P110" s="124"/>
      <c r="Q110" s="124"/>
      <c r="R110" s="124"/>
      <c r="S110" s="124"/>
      <c r="T110" s="124"/>
      <c r="U110" s="124"/>
      <c r="V110" s="124"/>
      <c r="W110" s="124"/>
    </row>
    <row r="111" spans="1:23">
      <c r="A111" s="450" t="s">
        <v>220</v>
      </c>
      <c r="B111" s="450"/>
      <c r="C111" s="451" t="s">
        <v>161</v>
      </c>
      <c r="D111" s="454" t="s">
        <v>161</v>
      </c>
      <c r="E111" s="428">
        <v>4.6500235146574695</v>
      </c>
      <c r="F111" s="429">
        <v>4.6626162781546601</v>
      </c>
      <c r="G111" s="428">
        <v>4.5592070785243326</v>
      </c>
      <c r="H111" s="429">
        <v>5.2816990459528492</v>
      </c>
      <c r="I111" s="428">
        <v>4.702054551536099</v>
      </c>
      <c r="J111" s="429">
        <v>4.7857335201507976</v>
      </c>
      <c r="K111" s="428">
        <v>4.4488109705159529</v>
      </c>
      <c r="L111" s="429">
        <v>5.5810667127728077</v>
      </c>
      <c r="M111" s="428">
        <v>5.5945775046898643</v>
      </c>
      <c r="N111" s="429">
        <v>4.4857622079060722</v>
      </c>
      <c r="O111" s="124"/>
      <c r="P111" s="124"/>
      <c r="Q111" s="124"/>
      <c r="R111" s="124"/>
      <c r="S111" s="124"/>
      <c r="T111" s="124"/>
      <c r="U111" s="124"/>
      <c r="V111" s="124"/>
      <c r="W111" s="124"/>
    </row>
    <row r="112" spans="1:23">
      <c r="A112" s="450" t="s">
        <v>221</v>
      </c>
      <c r="B112" s="450"/>
      <c r="C112" s="451" t="s">
        <v>161</v>
      </c>
      <c r="D112" s="454" t="s">
        <v>161</v>
      </c>
      <c r="E112" s="428">
        <v>9.1929247008413029</v>
      </c>
      <c r="F112" s="429">
        <v>8.970928493853588</v>
      </c>
      <c r="G112" s="428">
        <v>8.9881598030493226</v>
      </c>
      <c r="H112" s="429">
        <v>7.7255057729299343</v>
      </c>
      <c r="I112" s="428">
        <v>8.1835992082396363</v>
      </c>
      <c r="J112" s="429">
        <v>7.0337351444835328</v>
      </c>
      <c r="K112" s="428">
        <v>6.3543426386986859</v>
      </c>
      <c r="L112" s="429">
        <v>5.1271753499143005</v>
      </c>
      <c r="M112" s="428">
        <v>5.0781994602219322</v>
      </c>
      <c r="N112" s="429">
        <v>5.053510845118744</v>
      </c>
      <c r="O112" s="124"/>
      <c r="P112" s="124"/>
      <c r="Q112" s="124"/>
      <c r="R112" s="124"/>
      <c r="S112" s="124"/>
      <c r="T112" s="124"/>
      <c r="U112" s="124"/>
      <c r="V112" s="124"/>
      <c r="W112" s="124"/>
    </row>
    <row r="113" spans="1:27">
      <c r="A113" s="161" t="s">
        <v>289</v>
      </c>
      <c r="B113" s="161"/>
      <c r="C113" s="452" t="s">
        <v>161</v>
      </c>
      <c r="D113" s="453" t="s">
        <v>161</v>
      </c>
      <c r="E113" s="423">
        <v>100</v>
      </c>
      <c r="F113" s="424">
        <v>100</v>
      </c>
      <c r="G113" s="423">
        <v>100</v>
      </c>
      <c r="H113" s="424">
        <v>100</v>
      </c>
      <c r="I113" s="423">
        <v>100</v>
      </c>
      <c r="J113" s="424">
        <v>100</v>
      </c>
      <c r="K113" s="423">
        <v>100</v>
      </c>
      <c r="L113" s="424">
        <v>100</v>
      </c>
      <c r="M113" s="423">
        <v>100</v>
      </c>
      <c r="N113" s="424">
        <v>100</v>
      </c>
      <c r="O113" s="124"/>
      <c r="P113" s="124"/>
      <c r="Q113" s="124"/>
      <c r="R113" s="124"/>
      <c r="S113" s="124"/>
      <c r="T113" s="124"/>
      <c r="U113" s="124"/>
      <c r="V113" s="124"/>
      <c r="W113" s="124"/>
    </row>
    <row r="114" spans="1:27">
      <c r="A114" s="450" t="s">
        <v>218</v>
      </c>
      <c r="B114" s="450"/>
      <c r="C114" s="451" t="s">
        <v>161</v>
      </c>
      <c r="D114" s="454" t="s">
        <v>161</v>
      </c>
      <c r="E114" s="428">
        <v>88.936851071667007</v>
      </c>
      <c r="F114" s="429">
        <v>90.532929216391992</v>
      </c>
      <c r="G114" s="428">
        <v>90.326304072701774</v>
      </c>
      <c r="H114" s="429">
        <v>91.198351546693246</v>
      </c>
      <c r="I114" s="428">
        <v>91.928692822274456</v>
      </c>
      <c r="J114" s="429">
        <v>91.967896947472312</v>
      </c>
      <c r="K114" s="428">
        <v>91.887150646607097</v>
      </c>
      <c r="L114" s="429">
        <v>91.420114711278117</v>
      </c>
      <c r="M114" s="428">
        <v>91.421774733304204</v>
      </c>
      <c r="N114" s="429">
        <v>92.526975324045921</v>
      </c>
      <c r="O114" s="124"/>
      <c r="P114" s="124"/>
      <c r="Q114" s="124"/>
      <c r="R114" s="124"/>
      <c r="S114" s="124"/>
      <c r="T114" s="124"/>
      <c r="U114" s="124"/>
      <c r="V114" s="124"/>
      <c r="W114" s="124"/>
    </row>
    <row r="115" spans="1:27">
      <c r="A115" s="450" t="s">
        <v>219</v>
      </c>
      <c r="B115" s="450"/>
      <c r="C115" s="451" t="s">
        <v>161</v>
      </c>
      <c r="D115" s="454" t="s">
        <v>161</v>
      </c>
      <c r="E115" s="428">
        <v>1.4357410897227183</v>
      </c>
      <c r="F115" s="429">
        <v>1.0519669129254279</v>
      </c>
      <c r="G115" s="428">
        <v>1.1490782672338868</v>
      </c>
      <c r="H115" s="429">
        <v>0.79736915924106688</v>
      </c>
      <c r="I115" s="428">
        <v>0.65044295787380224</v>
      </c>
      <c r="J115" s="429">
        <v>0.75027196818512565</v>
      </c>
      <c r="K115" s="428">
        <v>1.1982928430728825</v>
      </c>
      <c r="L115" s="429">
        <v>0.8515368719693921</v>
      </c>
      <c r="M115" s="428">
        <v>0.6937192991256893</v>
      </c>
      <c r="N115" s="429">
        <v>0.65517351017879488</v>
      </c>
      <c r="O115" s="124"/>
      <c r="P115" s="124"/>
      <c r="Q115" s="124"/>
      <c r="R115" s="124"/>
      <c r="S115" s="124"/>
      <c r="T115" s="124"/>
      <c r="U115" s="124"/>
      <c r="V115" s="124"/>
      <c r="W115" s="124"/>
    </row>
    <row r="116" spans="1:27">
      <c r="A116" s="450" t="s">
        <v>220</v>
      </c>
      <c r="B116" s="450"/>
      <c r="C116" s="451" t="s">
        <v>161</v>
      </c>
      <c r="D116" s="454" t="s">
        <v>161</v>
      </c>
      <c r="E116" s="428">
        <v>3.5149428235967362</v>
      </c>
      <c r="F116" s="429">
        <v>2.9464229336364207</v>
      </c>
      <c r="G116" s="428">
        <v>3.3751124529222514</v>
      </c>
      <c r="H116" s="429">
        <v>3.2998907795238468</v>
      </c>
      <c r="I116" s="428">
        <v>3.4263605134695356</v>
      </c>
      <c r="J116" s="429">
        <v>3.1118923942566084</v>
      </c>
      <c r="K116" s="428">
        <v>2.7805532558737047</v>
      </c>
      <c r="L116" s="429">
        <v>3.7875181580724142</v>
      </c>
      <c r="M116" s="428">
        <v>4.2316217190245418</v>
      </c>
      <c r="N116" s="429">
        <v>3.1912730888444187</v>
      </c>
      <c r="O116" s="124"/>
      <c r="P116" s="124"/>
      <c r="Q116" s="124"/>
      <c r="R116" s="124"/>
      <c r="S116" s="124"/>
      <c r="T116" s="124"/>
      <c r="U116" s="124"/>
      <c r="V116" s="124"/>
      <c r="W116" s="124"/>
    </row>
    <row r="117" spans="1:27" ht="13.5" thickBot="1">
      <c r="A117" s="455" t="s">
        <v>221</v>
      </c>
      <c r="B117" s="455"/>
      <c r="C117" s="461" t="s">
        <v>161</v>
      </c>
      <c r="D117" s="462" t="s">
        <v>161</v>
      </c>
      <c r="E117" s="625">
        <v>6.1124650150135338</v>
      </c>
      <c r="F117" s="626">
        <v>5.4686809370461571</v>
      </c>
      <c r="G117" s="625">
        <v>5.1495052071420941</v>
      </c>
      <c r="H117" s="626">
        <v>4.7043885145418409</v>
      </c>
      <c r="I117" s="625">
        <v>3.9945037063822095</v>
      </c>
      <c r="J117" s="626">
        <v>4.1699386900859485</v>
      </c>
      <c r="K117" s="625">
        <v>4.1340032544463163</v>
      </c>
      <c r="L117" s="626">
        <v>3.9408302586800703</v>
      </c>
      <c r="M117" s="625">
        <v>3.6528842485455653</v>
      </c>
      <c r="N117" s="626">
        <v>3.6265780769308584</v>
      </c>
      <c r="O117" s="124"/>
      <c r="P117" s="124"/>
      <c r="Q117" s="124"/>
      <c r="R117" s="124"/>
      <c r="S117" s="124"/>
      <c r="T117" s="124"/>
      <c r="U117" s="124"/>
      <c r="V117" s="124"/>
      <c r="W117" s="124"/>
    </row>
    <row r="118" spans="1:27" ht="13.5" thickTop="1">
      <c r="A118" s="432" t="s">
        <v>222</v>
      </c>
      <c r="B118" s="432"/>
      <c r="C118" s="456"/>
      <c r="D118" s="456"/>
      <c r="E118" s="125"/>
      <c r="F118" s="125"/>
      <c r="G118" s="125"/>
      <c r="H118" s="125"/>
      <c r="I118" s="125"/>
      <c r="J118" s="125"/>
      <c r="K118" s="125"/>
      <c r="L118" s="125"/>
      <c r="M118" s="125"/>
      <c r="N118" s="125"/>
      <c r="O118" s="124"/>
      <c r="P118" s="124"/>
      <c r="Q118" s="124"/>
      <c r="R118" s="124"/>
      <c r="S118" s="124"/>
      <c r="T118" s="124"/>
      <c r="U118" s="124"/>
      <c r="V118" s="124"/>
      <c r="W118" s="124"/>
    </row>
    <row r="119" spans="1:27">
      <c r="A119" s="667" t="s">
        <v>412</v>
      </c>
      <c r="B119" s="667"/>
      <c r="C119" s="667"/>
      <c r="D119" s="667"/>
      <c r="E119" s="667"/>
      <c r="F119" s="667"/>
      <c r="G119" s="667"/>
      <c r="H119" s="667"/>
      <c r="I119" s="667"/>
      <c r="J119" s="667"/>
      <c r="K119" s="667"/>
      <c r="L119" s="667"/>
      <c r="M119" s="125"/>
      <c r="N119" s="125"/>
      <c r="O119" s="124"/>
      <c r="P119" s="124"/>
      <c r="Q119" s="124"/>
      <c r="R119" s="124"/>
      <c r="S119" s="124"/>
      <c r="T119" s="124"/>
      <c r="U119" s="124"/>
      <c r="V119" s="124"/>
      <c r="W119" s="124"/>
    </row>
    <row r="120" spans="1:27">
      <c r="A120" s="128" t="s">
        <v>461</v>
      </c>
      <c r="B120" s="128"/>
      <c r="C120" s="456"/>
      <c r="D120" s="456"/>
      <c r="E120" s="125"/>
      <c r="F120" s="125"/>
      <c r="G120" s="125"/>
      <c r="H120" s="125"/>
      <c r="I120" s="125"/>
      <c r="J120" s="125"/>
      <c r="K120" s="125"/>
      <c r="L120" s="125"/>
      <c r="M120" s="125"/>
      <c r="N120" s="125"/>
      <c r="O120" s="124"/>
      <c r="P120" s="124"/>
      <c r="Q120" s="124"/>
      <c r="R120" s="124"/>
      <c r="S120" s="124"/>
      <c r="T120" s="124"/>
      <c r="U120" s="124"/>
      <c r="V120" s="124"/>
      <c r="W120" s="124"/>
    </row>
    <row r="121" spans="1:27">
      <c r="A121" s="128" t="s">
        <v>472</v>
      </c>
      <c r="B121" s="128"/>
      <c r="C121" s="433"/>
      <c r="D121" s="406"/>
      <c r="E121" s="125"/>
      <c r="F121" s="125"/>
      <c r="G121" s="125"/>
      <c r="H121" s="125"/>
      <c r="I121" s="125"/>
      <c r="J121" s="125"/>
      <c r="K121" s="125"/>
      <c r="L121" s="125"/>
      <c r="M121" s="125"/>
      <c r="N121" s="125"/>
      <c r="O121" s="124"/>
      <c r="P121" s="124"/>
      <c r="Q121" s="124"/>
      <c r="R121" s="124"/>
      <c r="S121" s="124"/>
      <c r="T121" s="124"/>
      <c r="U121" s="124"/>
      <c r="V121" s="124"/>
      <c r="W121" s="124"/>
    </row>
    <row r="122" spans="1:27" s="91" customFormat="1" ht="24.75" customHeight="1">
      <c r="A122" s="667" t="s">
        <v>393</v>
      </c>
      <c r="B122" s="667"/>
      <c r="C122" s="667"/>
      <c r="D122" s="667"/>
      <c r="E122" s="667"/>
      <c r="F122" s="667"/>
      <c r="G122" s="667"/>
      <c r="H122" s="667"/>
      <c r="I122" s="667"/>
      <c r="J122" s="667"/>
      <c r="K122" s="667"/>
      <c r="L122" s="667"/>
      <c r="M122" s="667"/>
      <c r="N122" s="125"/>
      <c r="O122" s="585"/>
      <c r="P122" s="585"/>
      <c r="Q122" s="585"/>
      <c r="R122" s="585"/>
      <c r="S122" s="585"/>
      <c r="T122" s="585"/>
      <c r="U122" s="585"/>
      <c r="V122" s="585"/>
      <c r="W122" s="585"/>
      <c r="X122" s="89"/>
      <c r="Y122" s="90"/>
      <c r="Z122" s="90"/>
      <c r="AA122" s="90"/>
    </row>
    <row r="123" spans="1:27" ht="21" customHeight="1">
      <c r="A123" s="697" t="s">
        <v>414</v>
      </c>
      <c r="B123" s="697"/>
      <c r="C123" s="697"/>
      <c r="D123" s="697"/>
      <c r="E123" s="697"/>
      <c r="F123" s="697"/>
      <c r="G123" s="697"/>
      <c r="H123" s="697"/>
      <c r="I123" s="697"/>
      <c r="J123" s="410"/>
      <c r="K123" s="124"/>
      <c r="L123" s="125"/>
      <c r="M123" s="124"/>
      <c r="N123" s="125"/>
      <c r="O123" s="124"/>
      <c r="P123" s="124"/>
      <c r="Q123" s="124"/>
      <c r="R123" s="124"/>
      <c r="S123" s="124"/>
      <c r="T123" s="124"/>
      <c r="U123" s="124"/>
      <c r="V123" s="124"/>
      <c r="W123" s="124"/>
    </row>
    <row r="124" spans="1:27" hidden="1">
      <c r="A124" s="693"/>
      <c r="B124" s="693"/>
      <c r="C124" s="693"/>
      <c r="D124" s="693"/>
    </row>
  </sheetData>
  <mergeCells count="9">
    <mergeCell ref="A124:D124"/>
    <mergeCell ref="A123:I123"/>
    <mergeCell ref="B5:N6"/>
    <mergeCell ref="A1:N1"/>
    <mergeCell ref="A2:N2"/>
    <mergeCell ref="A3:N3"/>
    <mergeCell ref="A4:N4"/>
    <mergeCell ref="A122:M122"/>
    <mergeCell ref="A119:L119"/>
  </mergeCells>
  <hyperlinks>
    <hyperlink ref="A5" location="Índice!A1" display="Índice" xr:uid="{00000000-0004-0000-1700-000000000000}"/>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rowBreaks count="2" manualBreakCount="2">
    <brk id="70" max="16383" man="1"/>
    <brk id="102"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A139"/>
  <sheetViews>
    <sheetView topLeftCell="A72" zoomScaleNormal="100" workbookViewId="0">
      <selection activeCell="A98" sqref="A98:J98"/>
    </sheetView>
  </sheetViews>
  <sheetFormatPr defaultColWidth="0" defaultRowHeight="12.75" zeroHeight="1"/>
  <cols>
    <col min="1" max="1" width="27" customWidth="1"/>
    <col min="2" max="11" width="10" customWidth="1"/>
    <col min="12" max="12" width="8.140625" hidden="1" customWidth="1"/>
    <col min="13" max="13" width="9" hidden="1" customWidth="1"/>
    <col min="14" max="14" width="8.42578125" hidden="1" customWidth="1"/>
    <col min="15" max="15" width="9" hidden="1" customWidth="1"/>
    <col min="16" max="16" width="8.140625" hidden="1" customWidth="1"/>
    <col min="17" max="17" width="9" hidden="1" customWidth="1"/>
    <col min="18" max="18" width="8.85546875" hidden="1" customWidth="1"/>
    <col min="19" max="27" width="0" hidden="1" customWidth="1"/>
    <col min="28" max="16384" width="8.85546875" hidden="1"/>
  </cols>
  <sheetData>
    <row r="1" spans="1:23" s="92" customFormat="1" ht="18">
      <c r="A1" s="669" t="s">
        <v>159</v>
      </c>
      <c r="B1" s="669"/>
      <c r="C1" s="669"/>
      <c r="D1" s="669"/>
      <c r="E1" s="669"/>
      <c r="F1" s="669"/>
      <c r="G1" s="669"/>
      <c r="H1" s="669"/>
      <c r="I1" s="669"/>
      <c r="J1" s="669"/>
      <c r="K1" s="669"/>
      <c r="L1" s="99"/>
      <c r="M1" s="99"/>
      <c r="N1" s="99"/>
      <c r="O1" s="99"/>
      <c r="P1" s="99"/>
      <c r="Q1" s="99"/>
      <c r="R1" s="99"/>
    </row>
    <row r="2" spans="1:23" s="86" customFormat="1" ht="15">
      <c r="A2" s="102"/>
      <c r="B2" s="102"/>
      <c r="C2" s="102"/>
      <c r="D2" s="102"/>
      <c r="E2" s="102"/>
      <c r="F2" s="102"/>
      <c r="G2" s="102"/>
      <c r="H2" s="102"/>
      <c r="I2" s="102"/>
      <c r="J2" s="102"/>
      <c r="K2" s="102"/>
      <c r="L2" s="102"/>
      <c r="M2" s="102"/>
      <c r="N2" s="102"/>
      <c r="O2" s="102"/>
      <c r="P2" s="102"/>
      <c r="Q2" s="102"/>
      <c r="R2" s="102"/>
    </row>
    <row r="3" spans="1:23" s="88" customFormat="1" ht="15">
      <c r="A3" s="663" t="s">
        <v>347</v>
      </c>
      <c r="B3" s="663"/>
      <c r="C3" s="663"/>
      <c r="D3" s="663"/>
      <c r="E3" s="663"/>
      <c r="F3" s="663"/>
      <c r="G3" s="663"/>
      <c r="H3" s="663"/>
      <c r="I3" s="663"/>
      <c r="J3" s="663"/>
      <c r="K3" s="663"/>
      <c r="L3" s="102"/>
      <c r="M3" s="102"/>
      <c r="N3" s="102"/>
      <c r="O3" s="102"/>
      <c r="P3" s="102"/>
      <c r="Q3" s="102"/>
      <c r="R3" s="102"/>
    </row>
    <row r="4" spans="1:23" s="88" customFormat="1" ht="15">
      <c r="A4" s="663" t="s">
        <v>442</v>
      </c>
      <c r="B4" s="663"/>
      <c r="C4" s="663"/>
      <c r="D4" s="663"/>
      <c r="E4" s="663"/>
      <c r="F4" s="663"/>
      <c r="G4" s="663"/>
      <c r="H4" s="663"/>
      <c r="I4" s="663"/>
      <c r="J4" s="663"/>
      <c r="K4" s="663"/>
      <c r="L4" s="102"/>
      <c r="M4" s="102"/>
      <c r="N4" s="102"/>
      <c r="O4" s="102"/>
      <c r="P4" s="102"/>
      <c r="Q4" s="102"/>
      <c r="R4" s="102"/>
    </row>
    <row r="5" spans="1:23" s="389" customFormat="1" ht="13.15" customHeight="1">
      <c r="A5" s="190" t="s">
        <v>202</v>
      </c>
      <c r="B5" s="671" t="s">
        <v>342</v>
      </c>
      <c r="C5" s="671"/>
      <c r="D5" s="671"/>
      <c r="E5" s="671"/>
      <c r="F5" s="671"/>
      <c r="G5" s="671"/>
      <c r="H5" s="671"/>
      <c r="I5" s="671"/>
      <c r="J5" s="671"/>
      <c r="K5" s="671"/>
      <c r="L5" s="124"/>
      <c r="M5" s="124"/>
      <c r="N5" s="124"/>
      <c r="O5" s="124"/>
      <c r="P5" s="124"/>
      <c r="Q5"/>
      <c r="R5"/>
      <c r="S5" s="412"/>
      <c r="T5" s="412"/>
      <c r="U5" s="412"/>
      <c r="V5" s="412"/>
      <c r="W5" s="412"/>
    </row>
    <row r="6" spans="1:23" s="389" customFormat="1" ht="13.9" customHeight="1" thickBot="1">
      <c r="A6" s="190"/>
      <c r="B6" s="671"/>
      <c r="C6" s="671"/>
      <c r="D6" s="671"/>
      <c r="E6" s="671"/>
      <c r="F6" s="671"/>
      <c r="G6" s="671"/>
      <c r="H6" s="671"/>
      <c r="I6" s="671"/>
      <c r="J6" s="671"/>
      <c r="K6" s="671"/>
      <c r="L6" s="124"/>
      <c r="M6" s="124"/>
      <c r="N6" s="124"/>
      <c r="O6" s="124"/>
      <c r="P6" s="124"/>
      <c r="Q6"/>
      <c r="R6"/>
      <c r="S6" s="412"/>
      <c r="T6" s="412"/>
      <c r="U6" s="412"/>
      <c r="V6" s="412"/>
      <c r="W6" s="412"/>
    </row>
    <row r="7" spans="1:23" ht="13.5" thickTop="1">
      <c r="A7" s="413" t="s">
        <v>22</v>
      </c>
      <c r="B7" s="457">
        <v>2016</v>
      </c>
      <c r="C7" s="107">
        <v>2017</v>
      </c>
      <c r="D7" s="457">
        <v>2018</v>
      </c>
      <c r="E7" s="107">
        <v>2019</v>
      </c>
      <c r="F7" s="457">
        <v>2020</v>
      </c>
      <c r="G7" s="107">
        <v>2021</v>
      </c>
      <c r="H7" s="457">
        <v>2022</v>
      </c>
      <c r="I7" s="107">
        <v>2023</v>
      </c>
      <c r="J7" s="457">
        <v>2024</v>
      </c>
      <c r="K7" s="107" t="s">
        <v>392</v>
      </c>
      <c r="L7" s="124"/>
      <c r="M7" s="124"/>
      <c r="N7" s="124"/>
      <c r="O7" s="124"/>
      <c r="P7" s="124"/>
    </row>
    <row r="8" spans="1:23">
      <c r="A8" s="130" t="s">
        <v>9</v>
      </c>
      <c r="B8" s="459"/>
      <c r="C8" s="458"/>
      <c r="D8" s="459"/>
      <c r="E8" s="458"/>
      <c r="F8" s="459"/>
      <c r="G8" s="458"/>
      <c r="H8" s="459"/>
      <c r="I8" s="458"/>
      <c r="J8" s="459"/>
      <c r="K8" s="458"/>
      <c r="L8" s="124"/>
      <c r="M8" s="124"/>
      <c r="N8" s="124"/>
      <c r="O8" s="124"/>
      <c r="P8" s="124"/>
    </row>
    <row r="9" spans="1:23">
      <c r="A9" s="164" t="s">
        <v>371</v>
      </c>
      <c r="B9" s="144">
        <v>213746</v>
      </c>
      <c r="C9" s="143">
        <v>201177</v>
      </c>
      <c r="D9" s="144">
        <v>204922</v>
      </c>
      <c r="E9" s="143">
        <v>214455</v>
      </c>
      <c r="F9" s="144">
        <v>209959</v>
      </c>
      <c r="G9" s="143">
        <v>214595</v>
      </c>
      <c r="H9" s="144">
        <v>192290</v>
      </c>
      <c r="I9" s="143">
        <v>198814</v>
      </c>
      <c r="J9" s="144">
        <v>197312</v>
      </c>
      <c r="K9" s="143">
        <v>181192</v>
      </c>
      <c r="L9" s="124"/>
      <c r="M9" s="124"/>
      <c r="N9" s="124"/>
      <c r="O9" s="124"/>
      <c r="P9" s="124"/>
    </row>
    <row r="10" spans="1:23">
      <c r="A10" s="164" t="s">
        <v>372</v>
      </c>
      <c r="B10" s="144">
        <v>281889</v>
      </c>
      <c r="C10" s="143">
        <v>278746</v>
      </c>
      <c r="D10" s="144">
        <v>271547</v>
      </c>
      <c r="E10" s="143">
        <v>266444</v>
      </c>
      <c r="F10" s="144">
        <v>262411</v>
      </c>
      <c r="G10" s="143">
        <v>271084</v>
      </c>
      <c r="H10" s="144">
        <v>283409</v>
      </c>
      <c r="I10" s="143">
        <v>263418</v>
      </c>
      <c r="J10" s="144">
        <v>246809</v>
      </c>
      <c r="K10" s="143">
        <v>240161</v>
      </c>
      <c r="L10" s="124"/>
      <c r="M10" s="124"/>
      <c r="N10" s="124"/>
      <c r="O10" s="124"/>
      <c r="P10" s="124"/>
    </row>
    <row r="11" spans="1:23">
      <c r="A11" s="164" t="s">
        <v>373</v>
      </c>
      <c r="B11" s="144">
        <v>2562342</v>
      </c>
      <c r="C11" s="143">
        <v>2695772</v>
      </c>
      <c r="D11" s="144">
        <v>2806173</v>
      </c>
      <c r="E11" s="143">
        <v>2876512</v>
      </c>
      <c r="F11" s="144">
        <v>2987346</v>
      </c>
      <c r="G11" s="143">
        <v>2988171</v>
      </c>
      <c r="H11" s="144">
        <v>3033981</v>
      </c>
      <c r="I11" s="143">
        <v>3212855</v>
      </c>
      <c r="J11" s="144">
        <v>3364760</v>
      </c>
      <c r="K11" s="143">
        <v>3454944</v>
      </c>
      <c r="L11" s="124"/>
      <c r="M11" s="124"/>
      <c r="N11" s="124"/>
      <c r="O11" s="124"/>
      <c r="P11" s="124"/>
    </row>
    <row r="12" spans="1:23">
      <c r="A12" s="130" t="s">
        <v>167</v>
      </c>
      <c r="B12" s="460"/>
      <c r="C12" s="132"/>
      <c r="D12" s="460"/>
      <c r="E12" s="132"/>
      <c r="F12" s="460"/>
      <c r="G12" s="132"/>
      <c r="H12" s="460"/>
      <c r="I12" s="132"/>
      <c r="J12" s="460"/>
      <c r="K12" s="132"/>
      <c r="L12" s="124"/>
      <c r="M12" s="124"/>
      <c r="N12" s="124"/>
      <c r="O12" s="124"/>
      <c r="P12" s="124"/>
    </row>
    <row r="13" spans="1:23">
      <c r="A13" s="422" t="s">
        <v>30</v>
      </c>
      <c r="B13" s="149">
        <v>2413698</v>
      </c>
      <c r="C13" s="148">
        <v>2530743</v>
      </c>
      <c r="D13" s="149">
        <v>2629300</v>
      </c>
      <c r="E13" s="148">
        <v>2726392</v>
      </c>
      <c r="F13" s="149">
        <v>2829987</v>
      </c>
      <c r="G13" s="148">
        <v>2868390</v>
      </c>
      <c r="H13" s="149">
        <v>2910150</v>
      </c>
      <c r="I13" s="148">
        <v>3071353</v>
      </c>
      <c r="J13" s="149">
        <v>3203219</v>
      </c>
      <c r="K13" s="148">
        <v>3282952</v>
      </c>
      <c r="L13" s="124"/>
      <c r="M13" s="124"/>
      <c r="N13" s="124"/>
      <c r="O13" s="124"/>
      <c r="P13" s="124"/>
    </row>
    <row r="14" spans="1:23">
      <c r="A14" s="142" t="s">
        <v>371</v>
      </c>
      <c r="B14" s="144">
        <v>164210</v>
      </c>
      <c r="C14" s="143">
        <v>150688</v>
      </c>
      <c r="D14" s="144">
        <v>153088</v>
      </c>
      <c r="E14" s="143">
        <v>163643</v>
      </c>
      <c r="F14" s="144">
        <v>161614</v>
      </c>
      <c r="G14" s="143">
        <v>170449</v>
      </c>
      <c r="H14" s="144">
        <v>154609</v>
      </c>
      <c r="I14" s="143">
        <v>159809</v>
      </c>
      <c r="J14" s="144">
        <v>157331</v>
      </c>
      <c r="K14" s="143">
        <v>143372</v>
      </c>
      <c r="L14" s="124"/>
      <c r="M14" s="124"/>
      <c r="N14" s="124"/>
      <c r="O14" s="124"/>
      <c r="P14" s="124"/>
    </row>
    <row r="15" spans="1:23">
      <c r="A15" s="142" t="s">
        <v>372</v>
      </c>
      <c r="B15" s="144">
        <v>228589</v>
      </c>
      <c r="C15" s="143">
        <v>226953</v>
      </c>
      <c r="D15" s="144">
        <v>228241</v>
      </c>
      <c r="E15" s="143">
        <v>224572</v>
      </c>
      <c r="F15" s="144">
        <v>223979</v>
      </c>
      <c r="G15" s="143">
        <v>231696</v>
      </c>
      <c r="H15" s="144">
        <v>243973</v>
      </c>
      <c r="I15" s="143">
        <v>224256</v>
      </c>
      <c r="J15" s="144">
        <v>212507</v>
      </c>
      <c r="K15" s="143">
        <v>207270</v>
      </c>
      <c r="L15" s="124"/>
      <c r="M15" s="124"/>
      <c r="N15" s="124"/>
      <c r="O15" s="124"/>
      <c r="P15" s="124"/>
    </row>
    <row r="16" spans="1:23">
      <c r="A16" s="142" t="s">
        <v>373</v>
      </c>
      <c r="B16" s="144">
        <v>2020899</v>
      </c>
      <c r="C16" s="143">
        <v>2153102</v>
      </c>
      <c r="D16" s="144">
        <v>2247971</v>
      </c>
      <c r="E16" s="143">
        <v>2338177</v>
      </c>
      <c r="F16" s="144">
        <v>2444394</v>
      </c>
      <c r="G16" s="143">
        <v>2466245</v>
      </c>
      <c r="H16" s="144">
        <v>2511568</v>
      </c>
      <c r="I16" s="143">
        <v>2687288</v>
      </c>
      <c r="J16" s="144">
        <v>2833381</v>
      </c>
      <c r="K16" s="143">
        <v>2932310</v>
      </c>
      <c r="L16" s="124"/>
      <c r="M16" s="124"/>
      <c r="N16" s="124"/>
      <c r="O16" s="124"/>
      <c r="P16" s="124"/>
    </row>
    <row r="17" spans="1:16">
      <c r="A17" s="422" t="s">
        <v>10</v>
      </c>
      <c r="B17" s="149">
        <v>644280</v>
      </c>
      <c r="C17" s="148">
        <v>644951</v>
      </c>
      <c r="D17" s="149">
        <v>653342</v>
      </c>
      <c r="E17" s="148">
        <v>631019</v>
      </c>
      <c r="F17" s="149">
        <v>629729</v>
      </c>
      <c r="G17" s="148">
        <v>605460</v>
      </c>
      <c r="H17" s="149">
        <v>599530</v>
      </c>
      <c r="I17" s="148">
        <v>603734</v>
      </c>
      <c r="J17" s="149">
        <v>605662</v>
      </c>
      <c r="K17" s="148">
        <v>593345</v>
      </c>
      <c r="L17" s="124"/>
      <c r="M17" s="124"/>
      <c r="N17" s="124"/>
      <c r="O17" s="124"/>
      <c r="P17" s="124"/>
    </row>
    <row r="18" spans="1:16">
      <c r="A18" s="142" t="s">
        <v>371</v>
      </c>
      <c r="B18" s="144">
        <v>49536</v>
      </c>
      <c r="C18" s="143">
        <v>50488</v>
      </c>
      <c r="D18" s="144">
        <v>51834</v>
      </c>
      <c r="E18" s="143">
        <v>50812</v>
      </c>
      <c r="F18" s="144">
        <v>48345</v>
      </c>
      <c r="G18" s="143">
        <v>44146</v>
      </c>
      <c r="H18" s="144">
        <v>37681</v>
      </c>
      <c r="I18" s="143">
        <v>39005</v>
      </c>
      <c r="J18" s="144">
        <v>39981</v>
      </c>
      <c r="K18" s="143">
        <v>37820</v>
      </c>
      <c r="L18" s="124"/>
      <c r="M18" s="124"/>
      <c r="N18" s="124"/>
      <c r="O18" s="124"/>
      <c r="P18" s="124"/>
    </row>
    <row r="19" spans="1:16">
      <c r="A19" s="142" t="s">
        <v>372</v>
      </c>
      <c r="B19" s="144">
        <v>53301</v>
      </c>
      <c r="C19" s="143">
        <v>51793</v>
      </c>
      <c r="D19" s="144">
        <v>43306</v>
      </c>
      <c r="E19" s="143">
        <v>41872</v>
      </c>
      <c r="F19" s="144">
        <v>38432</v>
      </c>
      <c r="G19" s="143">
        <v>39388</v>
      </c>
      <c r="H19" s="144">
        <v>39436</v>
      </c>
      <c r="I19" s="143">
        <v>39162</v>
      </c>
      <c r="J19" s="144">
        <v>34302</v>
      </c>
      <c r="K19" s="143">
        <v>32891</v>
      </c>
      <c r="L19" s="124"/>
      <c r="M19" s="124"/>
      <c r="N19" s="124"/>
      <c r="O19" s="124"/>
      <c r="P19" s="124"/>
    </row>
    <row r="20" spans="1:16">
      <c r="A20" s="142" t="s">
        <v>373</v>
      </c>
      <c r="B20" s="144">
        <v>541443</v>
      </c>
      <c r="C20" s="143">
        <v>542670</v>
      </c>
      <c r="D20" s="144">
        <v>558202</v>
      </c>
      <c r="E20" s="143">
        <v>538335</v>
      </c>
      <c r="F20" s="144">
        <v>542952</v>
      </c>
      <c r="G20" s="143">
        <v>521926</v>
      </c>
      <c r="H20" s="144">
        <v>522413</v>
      </c>
      <c r="I20" s="143">
        <v>525567</v>
      </c>
      <c r="J20" s="144">
        <v>531379</v>
      </c>
      <c r="K20" s="143">
        <v>522634</v>
      </c>
      <c r="L20" s="124"/>
      <c r="M20" s="124"/>
      <c r="N20" s="124"/>
      <c r="O20" s="124"/>
      <c r="P20" s="124"/>
    </row>
    <row r="21" spans="1:16">
      <c r="A21" s="131" t="s">
        <v>390</v>
      </c>
      <c r="B21" s="202"/>
      <c r="C21" s="132"/>
      <c r="D21" s="202"/>
      <c r="E21" s="132"/>
      <c r="F21" s="202"/>
      <c r="G21" s="132"/>
      <c r="H21" s="202"/>
      <c r="I21" s="132"/>
      <c r="J21" s="202"/>
      <c r="K21" s="132"/>
      <c r="L21" s="124"/>
      <c r="M21" s="124"/>
      <c r="N21" s="124"/>
      <c r="O21" s="124"/>
      <c r="P21" s="124"/>
    </row>
    <row r="22" spans="1:16">
      <c r="A22" s="161" t="s">
        <v>3</v>
      </c>
      <c r="B22" s="149">
        <v>506593</v>
      </c>
      <c r="C22" s="148">
        <v>518765</v>
      </c>
      <c r="D22" s="149">
        <v>519408</v>
      </c>
      <c r="E22" s="148">
        <v>546097</v>
      </c>
      <c r="F22" s="149">
        <v>563882</v>
      </c>
      <c r="G22" s="148">
        <v>564276</v>
      </c>
      <c r="H22" s="149">
        <v>568585</v>
      </c>
      <c r="I22" s="148">
        <v>577569</v>
      </c>
      <c r="J22" s="149">
        <v>599556</v>
      </c>
      <c r="K22" s="148">
        <v>609828</v>
      </c>
      <c r="L22" s="124"/>
      <c r="M22" s="124"/>
      <c r="N22" s="124"/>
      <c r="O22" s="124"/>
      <c r="P22" s="124"/>
    </row>
    <row r="23" spans="1:16">
      <c r="A23" s="142" t="s">
        <v>371</v>
      </c>
      <c r="B23" s="144">
        <v>25810</v>
      </c>
      <c r="C23" s="143">
        <v>24162</v>
      </c>
      <c r="D23" s="144">
        <v>29292</v>
      </c>
      <c r="E23" s="143">
        <v>30913</v>
      </c>
      <c r="F23" s="144">
        <v>26562</v>
      </c>
      <c r="G23" s="143">
        <v>24546</v>
      </c>
      <c r="H23" s="144">
        <v>28419</v>
      </c>
      <c r="I23" s="143">
        <v>34736</v>
      </c>
      <c r="J23" s="144">
        <v>33111</v>
      </c>
      <c r="K23" s="143">
        <v>30552</v>
      </c>
      <c r="L23" s="124"/>
      <c r="M23" s="124"/>
      <c r="N23" s="124"/>
      <c r="O23" s="124"/>
      <c r="P23" s="124"/>
    </row>
    <row r="24" spans="1:16">
      <c r="A24" s="142" t="s">
        <v>372</v>
      </c>
      <c r="B24" s="144">
        <v>30748</v>
      </c>
      <c r="C24" s="143">
        <v>32573</v>
      </c>
      <c r="D24" s="144">
        <v>32811</v>
      </c>
      <c r="E24" s="143">
        <v>26743</v>
      </c>
      <c r="F24" s="144">
        <v>26753</v>
      </c>
      <c r="G24" s="143">
        <v>31428</v>
      </c>
      <c r="H24" s="144">
        <v>29991</v>
      </c>
      <c r="I24" s="143">
        <v>27255</v>
      </c>
      <c r="J24" s="144">
        <v>24857</v>
      </c>
      <c r="K24" s="143">
        <v>28186</v>
      </c>
      <c r="L24" s="124"/>
      <c r="M24" s="124"/>
      <c r="N24" s="124"/>
      <c r="O24" s="124"/>
      <c r="P24" s="124"/>
    </row>
    <row r="25" spans="1:16">
      <c r="A25" s="142" t="s">
        <v>373</v>
      </c>
      <c r="B25" s="144">
        <v>450035</v>
      </c>
      <c r="C25" s="143">
        <v>462030</v>
      </c>
      <c r="D25" s="144">
        <v>457305</v>
      </c>
      <c r="E25" s="143">
        <v>488441</v>
      </c>
      <c r="F25" s="144">
        <v>510567</v>
      </c>
      <c r="G25" s="143">
        <v>508302</v>
      </c>
      <c r="H25" s="144">
        <v>510175</v>
      </c>
      <c r="I25" s="143">
        <v>515466</v>
      </c>
      <c r="J25" s="144">
        <v>541588</v>
      </c>
      <c r="K25" s="143">
        <v>551090</v>
      </c>
      <c r="L25" s="124"/>
      <c r="M25" s="124"/>
      <c r="N25" s="124"/>
      <c r="O25" s="124"/>
      <c r="P25" s="124"/>
    </row>
    <row r="26" spans="1:16">
      <c r="A26" s="161" t="s">
        <v>4</v>
      </c>
      <c r="B26" s="149">
        <v>228082</v>
      </c>
      <c r="C26" s="148">
        <v>236567</v>
      </c>
      <c r="D26" s="149">
        <v>248730</v>
      </c>
      <c r="E26" s="148">
        <v>247098</v>
      </c>
      <c r="F26" s="149">
        <v>235545</v>
      </c>
      <c r="G26" s="148">
        <v>232640</v>
      </c>
      <c r="H26" s="149">
        <v>253345</v>
      </c>
      <c r="I26" s="148">
        <v>267270</v>
      </c>
      <c r="J26" s="149">
        <v>256835</v>
      </c>
      <c r="K26" s="148">
        <v>271186</v>
      </c>
      <c r="L26" s="124"/>
      <c r="M26" s="124"/>
      <c r="N26" s="124"/>
      <c r="O26" s="124"/>
      <c r="P26" s="124"/>
    </row>
    <row r="27" spans="1:16">
      <c r="A27" s="142" t="s">
        <v>371</v>
      </c>
      <c r="B27" s="144">
        <v>4206</v>
      </c>
      <c r="C27" s="143">
        <v>2799</v>
      </c>
      <c r="D27" s="144">
        <v>5411</v>
      </c>
      <c r="E27" s="143">
        <v>5973</v>
      </c>
      <c r="F27" s="144">
        <v>5546</v>
      </c>
      <c r="G27" s="143">
        <v>9316</v>
      </c>
      <c r="H27" s="144">
        <v>9951</v>
      </c>
      <c r="I27" s="143">
        <v>14719</v>
      </c>
      <c r="J27" s="144">
        <v>13881</v>
      </c>
      <c r="K27" s="143">
        <v>13928</v>
      </c>
      <c r="L27" s="124"/>
      <c r="M27" s="124"/>
      <c r="N27" s="124"/>
      <c r="O27" s="124"/>
      <c r="P27" s="124"/>
    </row>
    <row r="28" spans="1:16">
      <c r="A28" s="142" t="s">
        <v>372</v>
      </c>
      <c r="B28" s="144">
        <v>11278</v>
      </c>
      <c r="C28" s="143">
        <v>11194</v>
      </c>
      <c r="D28" s="144">
        <v>9018</v>
      </c>
      <c r="E28" s="143">
        <v>9111</v>
      </c>
      <c r="F28" s="144">
        <v>10850</v>
      </c>
      <c r="G28" s="143">
        <v>11833</v>
      </c>
      <c r="H28" s="144">
        <v>13243</v>
      </c>
      <c r="I28" s="143">
        <v>10453</v>
      </c>
      <c r="J28" s="144">
        <v>10466</v>
      </c>
      <c r="K28" s="143">
        <v>8995</v>
      </c>
      <c r="L28" s="124"/>
      <c r="M28" s="124"/>
      <c r="N28" s="124"/>
      <c r="O28" s="124"/>
      <c r="P28" s="124"/>
    </row>
    <row r="29" spans="1:16">
      <c r="A29" s="142" t="s">
        <v>373</v>
      </c>
      <c r="B29" s="144">
        <v>212598</v>
      </c>
      <c r="C29" s="143">
        <v>222574</v>
      </c>
      <c r="D29" s="144">
        <v>234301</v>
      </c>
      <c r="E29" s="143">
        <v>232014</v>
      </c>
      <c r="F29" s="144">
        <v>219149</v>
      </c>
      <c r="G29" s="143">
        <v>211491</v>
      </c>
      <c r="H29" s="144">
        <v>230151</v>
      </c>
      <c r="I29" s="143">
        <v>242098</v>
      </c>
      <c r="J29" s="144">
        <v>232488</v>
      </c>
      <c r="K29" s="143">
        <v>248263</v>
      </c>
      <c r="L29" s="124"/>
      <c r="M29" s="124"/>
      <c r="N29" s="124"/>
      <c r="O29" s="124"/>
      <c r="P29" s="124"/>
    </row>
    <row r="30" spans="1:16">
      <c r="A30" s="161" t="s">
        <v>5</v>
      </c>
      <c r="B30" s="149">
        <v>199448</v>
      </c>
      <c r="C30" s="148">
        <v>215533</v>
      </c>
      <c r="D30" s="149">
        <v>226008</v>
      </c>
      <c r="E30" s="148">
        <v>235132</v>
      </c>
      <c r="F30" s="149">
        <v>237351</v>
      </c>
      <c r="G30" s="148">
        <v>237168</v>
      </c>
      <c r="H30" s="149">
        <v>239375</v>
      </c>
      <c r="I30" s="148">
        <v>239694</v>
      </c>
      <c r="J30" s="149">
        <v>249502</v>
      </c>
      <c r="K30" s="148">
        <v>263772</v>
      </c>
      <c r="L30" s="124"/>
      <c r="M30" s="124"/>
      <c r="N30" s="124"/>
      <c r="O30" s="124"/>
      <c r="P30" s="124"/>
    </row>
    <row r="31" spans="1:16">
      <c r="A31" s="142" t="s">
        <v>371</v>
      </c>
      <c r="B31" s="144">
        <v>5706</v>
      </c>
      <c r="C31" s="143">
        <v>5475</v>
      </c>
      <c r="D31" s="144">
        <v>2249</v>
      </c>
      <c r="E31" s="143">
        <v>2212</v>
      </c>
      <c r="F31" s="144">
        <v>2693</v>
      </c>
      <c r="G31" s="143">
        <v>3582</v>
      </c>
      <c r="H31" s="144">
        <v>4031</v>
      </c>
      <c r="I31" s="143">
        <v>1045</v>
      </c>
      <c r="J31" s="144">
        <v>1342</v>
      </c>
      <c r="K31" s="143">
        <v>471</v>
      </c>
      <c r="L31" s="124"/>
      <c r="M31" s="124"/>
      <c r="N31" s="124"/>
      <c r="O31" s="124"/>
      <c r="P31" s="124"/>
    </row>
    <row r="32" spans="1:16">
      <c r="A32" s="142" t="s">
        <v>372</v>
      </c>
      <c r="B32" s="144">
        <v>11992</v>
      </c>
      <c r="C32" s="143">
        <v>10303</v>
      </c>
      <c r="D32" s="144">
        <v>7687</v>
      </c>
      <c r="E32" s="143">
        <v>9248</v>
      </c>
      <c r="F32" s="144">
        <v>8315</v>
      </c>
      <c r="G32" s="143">
        <v>10176</v>
      </c>
      <c r="H32" s="144">
        <v>11188</v>
      </c>
      <c r="I32" s="143">
        <v>9126</v>
      </c>
      <c r="J32" s="144">
        <v>4048</v>
      </c>
      <c r="K32" s="143">
        <v>7112</v>
      </c>
      <c r="L32" s="124"/>
      <c r="M32" s="124"/>
      <c r="N32" s="124"/>
      <c r="O32" s="124"/>
      <c r="P32" s="124"/>
    </row>
    <row r="33" spans="1:16">
      <c r="A33" s="142" t="s">
        <v>373</v>
      </c>
      <c r="B33" s="144">
        <v>181750</v>
      </c>
      <c r="C33" s="143">
        <v>199755</v>
      </c>
      <c r="D33" s="144">
        <v>216072</v>
      </c>
      <c r="E33" s="143">
        <v>223672</v>
      </c>
      <c r="F33" s="144">
        <v>226343</v>
      </c>
      <c r="G33" s="143">
        <v>223410</v>
      </c>
      <c r="H33" s="144">
        <v>224156</v>
      </c>
      <c r="I33" s="143">
        <v>229523</v>
      </c>
      <c r="J33" s="144">
        <v>244112</v>
      </c>
      <c r="K33" s="143">
        <v>256189</v>
      </c>
      <c r="L33" s="124"/>
      <c r="M33" s="124"/>
      <c r="N33" s="124"/>
      <c r="O33" s="124"/>
      <c r="P33" s="124"/>
    </row>
    <row r="34" spans="1:16">
      <c r="A34" s="161" t="s">
        <v>6</v>
      </c>
      <c r="B34" s="149">
        <v>128569</v>
      </c>
      <c r="C34" s="148">
        <v>140557</v>
      </c>
      <c r="D34" s="149">
        <v>148356</v>
      </c>
      <c r="E34" s="148">
        <v>148201</v>
      </c>
      <c r="F34" s="149">
        <v>158473</v>
      </c>
      <c r="G34" s="148">
        <v>160882</v>
      </c>
      <c r="H34" s="149">
        <v>155225</v>
      </c>
      <c r="I34" s="148">
        <v>157999</v>
      </c>
      <c r="J34" s="149">
        <v>168896</v>
      </c>
      <c r="K34" s="148">
        <v>174517</v>
      </c>
      <c r="L34" s="124"/>
      <c r="M34" s="124"/>
      <c r="N34" s="124"/>
      <c r="O34" s="124"/>
      <c r="P34" s="124"/>
    </row>
    <row r="35" spans="1:16">
      <c r="A35" s="142" t="s">
        <v>371</v>
      </c>
      <c r="B35" s="144">
        <v>13479</v>
      </c>
      <c r="C35" s="143">
        <v>24058</v>
      </c>
      <c r="D35" s="144">
        <v>23737</v>
      </c>
      <c r="E35" s="143">
        <v>25716</v>
      </c>
      <c r="F35" s="144">
        <v>27703</v>
      </c>
      <c r="G35" s="143">
        <v>19222</v>
      </c>
      <c r="H35" s="144">
        <v>11249</v>
      </c>
      <c r="I35" s="143">
        <v>13255</v>
      </c>
      <c r="J35" s="144">
        <v>13524</v>
      </c>
      <c r="K35" s="143">
        <v>14410</v>
      </c>
      <c r="L35" s="124"/>
      <c r="M35" s="124"/>
      <c r="N35" s="124"/>
      <c r="O35" s="124"/>
      <c r="P35" s="124"/>
    </row>
    <row r="36" spans="1:16">
      <c r="A36" s="142" t="s">
        <v>372</v>
      </c>
      <c r="B36" s="144">
        <v>7800</v>
      </c>
      <c r="C36" s="143">
        <v>4182</v>
      </c>
      <c r="D36" s="144">
        <v>4032</v>
      </c>
      <c r="E36" s="143">
        <v>4515</v>
      </c>
      <c r="F36" s="144">
        <v>4568</v>
      </c>
      <c r="G36" s="143">
        <v>5610</v>
      </c>
      <c r="H36" s="144">
        <v>6657</v>
      </c>
      <c r="I36" s="143">
        <v>3730</v>
      </c>
      <c r="J36" s="144">
        <v>6798</v>
      </c>
      <c r="K36" s="143">
        <v>2760</v>
      </c>
      <c r="L36" s="124"/>
      <c r="M36" s="124"/>
      <c r="N36" s="124"/>
      <c r="O36" s="124"/>
      <c r="P36" s="124"/>
    </row>
    <row r="37" spans="1:16">
      <c r="A37" s="142" t="s">
        <v>373</v>
      </c>
      <c r="B37" s="144">
        <v>107290</v>
      </c>
      <c r="C37" s="143">
        <v>112317</v>
      </c>
      <c r="D37" s="144">
        <v>120587</v>
      </c>
      <c r="E37" s="143">
        <v>117970</v>
      </c>
      <c r="F37" s="144">
        <v>126202</v>
      </c>
      <c r="G37" s="143">
        <v>136050</v>
      </c>
      <c r="H37" s="144">
        <v>137319</v>
      </c>
      <c r="I37" s="143">
        <v>141014</v>
      </c>
      <c r="J37" s="144">
        <v>148574</v>
      </c>
      <c r="K37" s="143">
        <v>157347</v>
      </c>
      <c r="L37" s="124"/>
      <c r="M37" s="124"/>
      <c r="N37" s="124"/>
      <c r="O37" s="124"/>
      <c r="P37" s="124"/>
    </row>
    <row r="38" spans="1:16" ht="12" customHeight="1">
      <c r="A38" s="161" t="s">
        <v>2</v>
      </c>
      <c r="B38" s="149">
        <v>243919</v>
      </c>
      <c r="C38" s="148">
        <v>264282</v>
      </c>
      <c r="D38" s="149">
        <v>271284</v>
      </c>
      <c r="E38" s="148">
        <v>272266</v>
      </c>
      <c r="F38" s="149">
        <v>297849</v>
      </c>
      <c r="G38" s="148">
        <v>285244</v>
      </c>
      <c r="H38" s="149">
        <v>276551</v>
      </c>
      <c r="I38" s="148">
        <v>272319</v>
      </c>
      <c r="J38" s="149">
        <v>297116</v>
      </c>
      <c r="K38" s="148">
        <v>283396</v>
      </c>
      <c r="L38" s="124"/>
      <c r="M38" s="124"/>
      <c r="N38" s="124"/>
      <c r="O38" s="124"/>
      <c r="P38" s="124"/>
    </row>
    <row r="39" spans="1:16" ht="12" customHeight="1">
      <c r="A39" s="142" t="s">
        <v>371</v>
      </c>
      <c r="B39" s="144">
        <v>17510</v>
      </c>
      <c r="C39" s="143">
        <v>11534</v>
      </c>
      <c r="D39" s="144">
        <v>8341</v>
      </c>
      <c r="E39" s="143">
        <v>7839</v>
      </c>
      <c r="F39" s="144">
        <v>10811</v>
      </c>
      <c r="G39" s="143">
        <v>9219</v>
      </c>
      <c r="H39" s="144">
        <v>9946</v>
      </c>
      <c r="I39" s="143">
        <v>9288</v>
      </c>
      <c r="J39" s="144">
        <v>10443</v>
      </c>
      <c r="K39" s="143">
        <v>6723</v>
      </c>
      <c r="L39" s="124"/>
      <c r="M39" s="124"/>
      <c r="N39" s="124"/>
      <c r="O39" s="124"/>
      <c r="P39" s="124"/>
    </row>
    <row r="40" spans="1:16" ht="12" customHeight="1">
      <c r="A40" s="142" t="s">
        <v>372</v>
      </c>
      <c r="B40" s="144">
        <v>27048</v>
      </c>
      <c r="C40" s="143">
        <v>24660</v>
      </c>
      <c r="D40" s="144">
        <v>18551</v>
      </c>
      <c r="E40" s="143">
        <v>21454</v>
      </c>
      <c r="F40" s="144">
        <v>15813</v>
      </c>
      <c r="G40" s="143">
        <v>22255</v>
      </c>
      <c r="H40" s="144">
        <v>21126</v>
      </c>
      <c r="I40" s="143">
        <v>21574</v>
      </c>
      <c r="J40" s="144">
        <v>13281</v>
      </c>
      <c r="K40" s="143">
        <v>16739</v>
      </c>
      <c r="L40" s="124"/>
      <c r="M40" s="124"/>
      <c r="N40" s="124"/>
      <c r="O40" s="124"/>
      <c r="P40" s="124"/>
    </row>
    <row r="41" spans="1:16" ht="12" customHeight="1">
      <c r="A41" s="142" t="s">
        <v>373</v>
      </c>
      <c r="B41" s="144">
        <v>199361</v>
      </c>
      <c r="C41" s="143">
        <v>228088</v>
      </c>
      <c r="D41" s="144">
        <v>244392</v>
      </c>
      <c r="E41" s="143">
        <v>242973</v>
      </c>
      <c r="F41" s="144">
        <v>271225</v>
      </c>
      <c r="G41" s="143">
        <v>253770</v>
      </c>
      <c r="H41" s="144">
        <v>245479</v>
      </c>
      <c r="I41" s="143">
        <v>241457</v>
      </c>
      <c r="J41" s="144">
        <v>273392</v>
      </c>
      <c r="K41" s="143">
        <v>259934</v>
      </c>
      <c r="L41" s="124"/>
      <c r="M41" s="124"/>
      <c r="N41" s="124"/>
      <c r="O41" s="124"/>
      <c r="P41" s="124"/>
    </row>
    <row r="42" spans="1:16" ht="12" customHeight="1">
      <c r="A42" s="161" t="s">
        <v>8</v>
      </c>
      <c r="B42" s="149">
        <v>108027</v>
      </c>
      <c r="C42" s="148">
        <v>104030</v>
      </c>
      <c r="D42" s="149">
        <v>107830</v>
      </c>
      <c r="E42" s="148">
        <v>108473</v>
      </c>
      <c r="F42" s="149">
        <v>112055</v>
      </c>
      <c r="G42" s="148">
        <v>113289</v>
      </c>
      <c r="H42" s="149">
        <v>107933</v>
      </c>
      <c r="I42" s="148">
        <v>120780</v>
      </c>
      <c r="J42" s="149">
        <v>123780</v>
      </c>
      <c r="K42" s="148">
        <v>123799</v>
      </c>
      <c r="L42" s="124"/>
      <c r="M42" s="124"/>
      <c r="N42" s="124"/>
      <c r="O42" s="124"/>
      <c r="P42" s="124"/>
    </row>
    <row r="43" spans="1:16" ht="12" customHeight="1">
      <c r="A43" s="142" t="s">
        <v>371</v>
      </c>
      <c r="B43" s="144">
        <v>10502</v>
      </c>
      <c r="C43" s="143">
        <v>9990</v>
      </c>
      <c r="D43" s="144">
        <v>8797</v>
      </c>
      <c r="E43" s="143">
        <v>8872</v>
      </c>
      <c r="F43" s="144">
        <v>10954</v>
      </c>
      <c r="G43" s="143">
        <v>15018</v>
      </c>
      <c r="H43" s="144">
        <v>12676</v>
      </c>
      <c r="I43" s="143">
        <v>12335</v>
      </c>
      <c r="J43" s="144">
        <v>10934</v>
      </c>
      <c r="K43" s="143">
        <v>7963</v>
      </c>
      <c r="L43" s="124"/>
      <c r="M43" s="124"/>
      <c r="N43" s="124"/>
      <c r="O43" s="124"/>
      <c r="P43" s="124"/>
    </row>
    <row r="44" spans="1:16" ht="12" customHeight="1">
      <c r="A44" s="142" t="s">
        <v>372</v>
      </c>
      <c r="B44" s="144">
        <v>14194</v>
      </c>
      <c r="C44" s="143">
        <v>12677</v>
      </c>
      <c r="D44" s="144">
        <v>11612</v>
      </c>
      <c r="E44" s="143">
        <v>10336</v>
      </c>
      <c r="F44" s="144">
        <v>8855</v>
      </c>
      <c r="G44" s="143">
        <v>12533</v>
      </c>
      <c r="H44" s="144">
        <v>13988</v>
      </c>
      <c r="I44" s="143">
        <v>8582</v>
      </c>
      <c r="J44" s="144">
        <v>10754</v>
      </c>
      <c r="K44" s="143">
        <v>12370</v>
      </c>
      <c r="L44" s="124"/>
      <c r="M44" s="124"/>
      <c r="N44" s="124"/>
      <c r="O44" s="124"/>
      <c r="P44" s="124"/>
    </row>
    <row r="45" spans="1:16" ht="12" customHeight="1">
      <c r="A45" s="142" t="s">
        <v>373</v>
      </c>
      <c r="B45" s="144">
        <v>83331</v>
      </c>
      <c r="C45" s="143">
        <v>81363</v>
      </c>
      <c r="D45" s="144">
        <v>87421</v>
      </c>
      <c r="E45" s="143">
        <v>89265</v>
      </c>
      <c r="F45" s="144">
        <v>92246</v>
      </c>
      <c r="G45" s="143">
        <v>85738</v>
      </c>
      <c r="H45" s="144">
        <v>81269</v>
      </c>
      <c r="I45" s="143">
        <v>99863</v>
      </c>
      <c r="J45" s="144">
        <v>102092</v>
      </c>
      <c r="K45" s="143">
        <v>103466</v>
      </c>
      <c r="L45" s="124"/>
      <c r="M45" s="124"/>
      <c r="N45" s="124"/>
      <c r="O45" s="124"/>
      <c r="P45" s="124"/>
    </row>
    <row r="46" spans="1:16" ht="12" customHeight="1">
      <c r="A46" s="161" t="s">
        <v>46</v>
      </c>
      <c r="B46" s="149">
        <v>153163</v>
      </c>
      <c r="C46" s="148">
        <v>155889</v>
      </c>
      <c r="D46" s="149">
        <v>162635</v>
      </c>
      <c r="E46" s="148">
        <v>163618</v>
      </c>
      <c r="F46" s="149">
        <v>177903</v>
      </c>
      <c r="G46" s="148">
        <v>172763</v>
      </c>
      <c r="H46" s="149">
        <v>163388</v>
      </c>
      <c r="I46" s="148">
        <v>163844</v>
      </c>
      <c r="J46" s="149">
        <v>166623</v>
      </c>
      <c r="K46" s="148">
        <v>172609</v>
      </c>
      <c r="L46" s="124"/>
      <c r="M46" s="124"/>
      <c r="N46" s="124"/>
      <c r="O46" s="124"/>
      <c r="P46" s="124"/>
    </row>
    <row r="47" spans="1:16" ht="12" customHeight="1">
      <c r="A47" s="142" t="s">
        <v>371</v>
      </c>
      <c r="B47" s="144">
        <v>9823</v>
      </c>
      <c r="C47" s="143">
        <v>6724</v>
      </c>
      <c r="D47" s="144">
        <v>9055</v>
      </c>
      <c r="E47" s="143">
        <v>7630</v>
      </c>
      <c r="F47" s="144">
        <v>7756</v>
      </c>
      <c r="G47" s="143">
        <v>10162</v>
      </c>
      <c r="H47" s="144">
        <v>10186</v>
      </c>
      <c r="I47" s="143">
        <v>6242</v>
      </c>
      <c r="J47" s="144">
        <v>5426</v>
      </c>
      <c r="K47" s="143">
        <v>4931</v>
      </c>
      <c r="L47" s="124"/>
      <c r="M47" s="124"/>
      <c r="N47" s="124"/>
      <c r="O47" s="124"/>
      <c r="P47" s="124"/>
    </row>
    <row r="48" spans="1:16" ht="12" customHeight="1">
      <c r="A48" s="142" t="s">
        <v>372</v>
      </c>
      <c r="B48" s="144">
        <v>15816</v>
      </c>
      <c r="C48" s="143">
        <v>18712</v>
      </c>
      <c r="D48" s="144">
        <v>14321</v>
      </c>
      <c r="E48" s="143">
        <v>12716</v>
      </c>
      <c r="F48" s="144">
        <v>16991</v>
      </c>
      <c r="G48" s="143">
        <v>13535</v>
      </c>
      <c r="H48" s="144">
        <v>14402</v>
      </c>
      <c r="I48" s="143">
        <v>13212</v>
      </c>
      <c r="J48" s="144">
        <v>14922</v>
      </c>
      <c r="K48" s="143">
        <v>13777</v>
      </c>
      <c r="L48" s="124"/>
      <c r="M48" s="124"/>
      <c r="N48" s="124"/>
      <c r="O48" s="124"/>
      <c r="P48" s="124"/>
    </row>
    <row r="49" spans="1:16" ht="12" customHeight="1">
      <c r="A49" s="142" t="s">
        <v>373</v>
      </c>
      <c r="B49" s="144">
        <v>127524</v>
      </c>
      <c r="C49" s="143">
        <v>130453</v>
      </c>
      <c r="D49" s="144">
        <v>139259</v>
      </c>
      <c r="E49" s="143">
        <v>143272</v>
      </c>
      <c r="F49" s="144">
        <v>153156</v>
      </c>
      <c r="G49" s="143">
        <v>149066</v>
      </c>
      <c r="H49" s="144">
        <v>138800</v>
      </c>
      <c r="I49" s="143">
        <v>144390</v>
      </c>
      <c r="J49" s="144">
        <v>146275</v>
      </c>
      <c r="K49" s="143">
        <v>153901</v>
      </c>
      <c r="L49" s="124"/>
      <c r="M49" s="124"/>
      <c r="N49" s="124"/>
      <c r="O49" s="124"/>
      <c r="P49" s="124"/>
    </row>
    <row r="50" spans="1:16" ht="12" customHeight="1">
      <c r="A50" s="161" t="s">
        <v>47</v>
      </c>
      <c r="B50" s="149">
        <v>212345</v>
      </c>
      <c r="C50" s="148">
        <v>214258</v>
      </c>
      <c r="D50" s="149">
        <v>223304</v>
      </c>
      <c r="E50" s="148">
        <v>230168</v>
      </c>
      <c r="F50" s="149">
        <v>236246</v>
      </c>
      <c r="G50" s="148">
        <v>234005</v>
      </c>
      <c r="H50" s="149">
        <v>237226</v>
      </c>
      <c r="I50" s="148">
        <v>252315</v>
      </c>
      <c r="J50" s="149">
        <v>279284</v>
      </c>
      <c r="K50" s="148">
        <v>278631</v>
      </c>
      <c r="L50" s="124"/>
      <c r="M50" s="124"/>
      <c r="N50" s="124"/>
      <c r="O50" s="124"/>
      <c r="P50" s="124"/>
    </row>
    <row r="51" spans="1:16" ht="12" customHeight="1">
      <c r="A51" s="142" t="s">
        <v>371</v>
      </c>
      <c r="B51" s="144">
        <v>47898</v>
      </c>
      <c r="C51" s="143">
        <v>42513</v>
      </c>
      <c r="D51" s="144">
        <v>44660</v>
      </c>
      <c r="E51" s="143">
        <v>46722</v>
      </c>
      <c r="F51" s="144">
        <v>43548</v>
      </c>
      <c r="G51" s="143">
        <v>46913</v>
      </c>
      <c r="H51" s="144">
        <v>43285</v>
      </c>
      <c r="I51" s="143">
        <v>45391</v>
      </c>
      <c r="J51" s="144">
        <v>43830</v>
      </c>
      <c r="K51" s="143">
        <v>44206</v>
      </c>
      <c r="L51" s="124"/>
      <c r="M51" s="124"/>
      <c r="N51" s="124"/>
      <c r="O51" s="124"/>
      <c r="P51" s="124"/>
    </row>
    <row r="52" spans="1:16" ht="12" customHeight="1">
      <c r="A52" s="142" t="s">
        <v>372</v>
      </c>
      <c r="B52" s="144">
        <v>30974</v>
      </c>
      <c r="C52" s="143">
        <v>35420</v>
      </c>
      <c r="D52" s="144">
        <v>34554</v>
      </c>
      <c r="E52" s="143">
        <v>34242</v>
      </c>
      <c r="F52" s="144">
        <v>30514</v>
      </c>
      <c r="G52" s="143">
        <v>30511</v>
      </c>
      <c r="H52" s="144">
        <v>35056</v>
      </c>
      <c r="I52" s="143">
        <v>41287</v>
      </c>
      <c r="J52" s="144">
        <v>35929</v>
      </c>
      <c r="K52" s="143">
        <v>39199</v>
      </c>
      <c r="L52" s="124"/>
      <c r="M52" s="124"/>
      <c r="N52" s="124"/>
      <c r="O52" s="124"/>
      <c r="P52" s="124"/>
    </row>
    <row r="53" spans="1:16" ht="12" customHeight="1">
      <c r="A53" s="142" t="s">
        <v>373</v>
      </c>
      <c r="B53" s="144">
        <v>133473</v>
      </c>
      <c r="C53" s="143">
        <v>136325</v>
      </c>
      <c r="D53" s="144">
        <v>144090</v>
      </c>
      <c r="E53" s="143">
        <v>149204</v>
      </c>
      <c r="F53" s="144">
        <v>162184</v>
      </c>
      <c r="G53" s="143">
        <v>156581</v>
      </c>
      <c r="H53" s="144">
        <v>158885</v>
      </c>
      <c r="I53" s="143">
        <v>165637</v>
      </c>
      <c r="J53" s="144">
        <v>199525</v>
      </c>
      <c r="K53" s="143">
        <v>195226</v>
      </c>
      <c r="L53" s="124"/>
      <c r="M53" s="124"/>
      <c r="N53" s="124"/>
      <c r="O53" s="124"/>
      <c r="P53" s="124"/>
    </row>
    <row r="54" spans="1:16" ht="12" customHeight="1">
      <c r="A54" s="161" t="s">
        <v>7</v>
      </c>
      <c r="B54" s="149">
        <v>172305</v>
      </c>
      <c r="C54" s="148">
        <v>177235</v>
      </c>
      <c r="D54" s="149">
        <v>187495</v>
      </c>
      <c r="E54" s="148">
        <v>184619</v>
      </c>
      <c r="F54" s="149">
        <v>185537</v>
      </c>
      <c r="G54" s="148">
        <v>193787</v>
      </c>
      <c r="H54" s="149">
        <v>201510</v>
      </c>
      <c r="I54" s="148">
        <v>220106</v>
      </c>
      <c r="J54" s="149">
        <v>208403</v>
      </c>
      <c r="K54" s="148">
        <v>198703</v>
      </c>
      <c r="L54" s="124"/>
      <c r="M54" s="124"/>
      <c r="N54" s="124"/>
      <c r="O54" s="124"/>
      <c r="P54" s="124"/>
    </row>
    <row r="55" spans="1:16" ht="12" customHeight="1">
      <c r="A55" s="142" t="s">
        <v>371</v>
      </c>
      <c r="B55" s="144">
        <v>13156</v>
      </c>
      <c r="C55" s="143">
        <v>15132</v>
      </c>
      <c r="D55" s="144">
        <v>13424</v>
      </c>
      <c r="E55" s="143">
        <v>15549</v>
      </c>
      <c r="F55" s="144">
        <v>15911</v>
      </c>
      <c r="G55" s="143">
        <v>10086</v>
      </c>
      <c r="H55" s="144">
        <v>6814</v>
      </c>
      <c r="I55" s="143">
        <v>9219</v>
      </c>
      <c r="J55" s="144">
        <v>11371</v>
      </c>
      <c r="K55" s="143">
        <v>10240</v>
      </c>
      <c r="L55" s="124"/>
      <c r="M55" s="124"/>
      <c r="N55" s="124"/>
      <c r="O55" s="124"/>
      <c r="P55" s="124"/>
    </row>
    <row r="56" spans="1:16" ht="12" customHeight="1">
      <c r="A56" s="142" t="s">
        <v>372</v>
      </c>
      <c r="B56" s="144">
        <v>19071</v>
      </c>
      <c r="C56" s="143">
        <v>18801</v>
      </c>
      <c r="D56" s="144">
        <v>22514</v>
      </c>
      <c r="E56" s="143">
        <v>22732</v>
      </c>
      <c r="F56" s="144">
        <v>20224</v>
      </c>
      <c r="G56" s="143">
        <v>17025</v>
      </c>
      <c r="H56" s="144">
        <v>17477</v>
      </c>
      <c r="I56" s="143">
        <v>15190</v>
      </c>
      <c r="J56" s="144">
        <v>16290</v>
      </c>
      <c r="K56" s="143">
        <v>15820</v>
      </c>
      <c r="L56" s="124"/>
      <c r="M56" s="124"/>
      <c r="N56" s="124"/>
      <c r="O56" s="124"/>
      <c r="P56" s="124"/>
    </row>
    <row r="57" spans="1:16" ht="12" customHeight="1">
      <c r="A57" s="142" t="s">
        <v>373</v>
      </c>
      <c r="B57" s="144">
        <v>140078</v>
      </c>
      <c r="C57" s="143">
        <v>143302</v>
      </c>
      <c r="D57" s="144">
        <v>151557</v>
      </c>
      <c r="E57" s="143">
        <v>146338</v>
      </c>
      <c r="F57" s="144">
        <v>149402</v>
      </c>
      <c r="G57" s="143">
        <v>166676</v>
      </c>
      <c r="H57" s="144">
        <v>177219</v>
      </c>
      <c r="I57" s="143">
        <v>195697</v>
      </c>
      <c r="J57" s="144">
        <v>180742</v>
      </c>
      <c r="K57" s="143">
        <v>172643</v>
      </c>
      <c r="L57" s="124"/>
      <c r="M57" s="124"/>
      <c r="N57" s="124"/>
      <c r="O57" s="124"/>
      <c r="P57" s="124"/>
    </row>
    <row r="58" spans="1:16" ht="12" customHeight="1">
      <c r="A58" s="161" t="s">
        <v>1</v>
      </c>
      <c r="B58" s="149">
        <v>1105523</v>
      </c>
      <c r="C58" s="148">
        <v>1148580</v>
      </c>
      <c r="D58" s="149">
        <v>1187592</v>
      </c>
      <c r="E58" s="148">
        <v>1221740</v>
      </c>
      <c r="F58" s="149">
        <v>1254436</v>
      </c>
      <c r="G58" s="148">
        <v>1279131</v>
      </c>
      <c r="H58" s="149">
        <v>1304468</v>
      </c>
      <c r="I58" s="148">
        <v>1400737</v>
      </c>
      <c r="J58" s="149">
        <v>1453816</v>
      </c>
      <c r="K58" s="148">
        <v>1499852</v>
      </c>
      <c r="L58" s="124"/>
      <c r="M58" s="124"/>
      <c r="N58" s="124"/>
      <c r="O58" s="124"/>
      <c r="P58" s="124"/>
    </row>
    <row r="59" spans="1:16" ht="12" customHeight="1">
      <c r="A59" s="142" t="s">
        <v>371</v>
      </c>
      <c r="B59" s="144">
        <v>65656</v>
      </c>
      <c r="C59" s="143">
        <v>58791</v>
      </c>
      <c r="D59" s="144">
        <v>59955</v>
      </c>
      <c r="E59" s="143">
        <v>63029</v>
      </c>
      <c r="F59" s="144">
        <v>58475</v>
      </c>
      <c r="G59" s="143">
        <v>66530</v>
      </c>
      <c r="H59" s="144">
        <v>55734</v>
      </c>
      <c r="I59" s="143">
        <v>52586</v>
      </c>
      <c r="J59" s="144">
        <v>53449</v>
      </c>
      <c r="K59" s="143">
        <v>47767</v>
      </c>
      <c r="L59" s="124"/>
      <c r="M59" s="124"/>
      <c r="N59" s="124"/>
      <c r="O59" s="124"/>
      <c r="P59" s="124"/>
    </row>
    <row r="60" spans="1:16" ht="12" customHeight="1">
      <c r="A60" s="142" t="s">
        <v>372</v>
      </c>
      <c r="B60" s="144">
        <v>112967</v>
      </c>
      <c r="C60" s="143">
        <v>110224</v>
      </c>
      <c r="D60" s="144">
        <v>116447</v>
      </c>
      <c r="E60" s="143">
        <v>115347</v>
      </c>
      <c r="F60" s="144">
        <v>119528</v>
      </c>
      <c r="G60" s="143">
        <v>116176</v>
      </c>
      <c r="H60" s="144">
        <v>120283</v>
      </c>
      <c r="I60" s="143">
        <v>112995</v>
      </c>
      <c r="J60" s="144">
        <v>109466</v>
      </c>
      <c r="K60" s="143">
        <v>95202</v>
      </c>
      <c r="L60" s="124"/>
      <c r="M60" s="124"/>
      <c r="N60" s="124"/>
      <c r="O60" s="124"/>
      <c r="P60" s="124"/>
    </row>
    <row r="61" spans="1:16" ht="12" customHeight="1">
      <c r="A61" s="142" t="s">
        <v>373</v>
      </c>
      <c r="B61" s="144">
        <v>926900</v>
      </c>
      <c r="C61" s="143">
        <v>979565</v>
      </c>
      <c r="D61" s="144">
        <v>1011190</v>
      </c>
      <c r="E61" s="143">
        <v>1043364</v>
      </c>
      <c r="F61" s="144">
        <v>1076433</v>
      </c>
      <c r="G61" s="143">
        <v>1096425</v>
      </c>
      <c r="H61" s="144">
        <v>1128451</v>
      </c>
      <c r="I61" s="143">
        <v>1235156</v>
      </c>
      <c r="J61" s="144">
        <v>1290901</v>
      </c>
      <c r="K61" s="143">
        <v>1356883</v>
      </c>
      <c r="L61" s="124"/>
      <c r="M61" s="124"/>
      <c r="N61" s="124"/>
      <c r="O61" s="124"/>
      <c r="P61" s="124"/>
    </row>
    <row r="62" spans="1:16" ht="21">
      <c r="A62" s="130" t="s">
        <v>305</v>
      </c>
      <c r="B62" s="132"/>
      <c r="C62" s="132"/>
      <c r="D62" s="132"/>
      <c r="E62" s="132"/>
      <c r="F62" s="132"/>
      <c r="G62" s="132"/>
      <c r="H62" s="132"/>
      <c r="I62" s="132"/>
      <c r="J62" s="132"/>
      <c r="K62" s="132"/>
      <c r="L62" s="124"/>
      <c r="M62" s="124"/>
      <c r="N62" s="124"/>
      <c r="O62" s="124"/>
      <c r="P62" s="124"/>
    </row>
    <row r="63" spans="1:16">
      <c r="A63" s="161" t="s">
        <v>282</v>
      </c>
      <c r="B63" s="149">
        <v>131852</v>
      </c>
      <c r="C63" s="148">
        <v>110912</v>
      </c>
      <c r="D63" s="149">
        <v>87353</v>
      </c>
      <c r="E63" s="148">
        <v>71313</v>
      </c>
      <c r="F63" s="149">
        <v>124264</v>
      </c>
      <c r="G63" s="148">
        <v>106366</v>
      </c>
      <c r="H63" s="149">
        <v>96084</v>
      </c>
      <c r="I63" s="148">
        <v>84580</v>
      </c>
      <c r="J63" s="149">
        <v>66711</v>
      </c>
      <c r="K63" s="148">
        <v>60005</v>
      </c>
      <c r="L63" s="124"/>
      <c r="M63" s="124"/>
      <c r="N63" s="124"/>
      <c r="O63" s="124"/>
      <c r="P63" s="124"/>
    </row>
    <row r="64" spans="1:16">
      <c r="A64" s="142" t="s">
        <v>371</v>
      </c>
      <c r="B64" s="144">
        <v>24427</v>
      </c>
      <c r="C64" s="143">
        <v>22558</v>
      </c>
      <c r="D64" s="144">
        <v>17049</v>
      </c>
      <c r="E64" s="143">
        <v>12515</v>
      </c>
      <c r="F64" s="144">
        <v>19315</v>
      </c>
      <c r="G64" s="143">
        <v>18198</v>
      </c>
      <c r="H64" s="144">
        <v>15688</v>
      </c>
      <c r="I64" s="143">
        <v>12643</v>
      </c>
      <c r="J64" s="144">
        <v>10618</v>
      </c>
      <c r="K64" s="143">
        <v>9941</v>
      </c>
      <c r="L64" s="124"/>
      <c r="M64" s="124"/>
      <c r="N64" s="124"/>
      <c r="O64" s="124"/>
      <c r="P64" s="124"/>
    </row>
    <row r="65" spans="1:16">
      <c r="A65" s="142" t="s">
        <v>372</v>
      </c>
      <c r="B65" s="144">
        <v>35030</v>
      </c>
      <c r="C65" s="143">
        <v>25247</v>
      </c>
      <c r="D65" s="144">
        <v>22961</v>
      </c>
      <c r="E65" s="143">
        <v>17946</v>
      </c>
      <c r="F65" s="144">
        <v>26437</v>
      </c>
      <c r="G65" s="143">
        <v>22519</v>
      </c>
      <c r="H65" s="144">
        <v>22174</v>
      </c>
      <c r="I65" s="143">
        <v>20796</v>
      </c>
      <c r="J65" s="144">
        <v>18477</v>
      </c>
      <c r="K65" s="143">
        <v>15230</v>
      </c>
      <c r="L65" s="124"/>
      <c r="M65" s="124"/>
      <c r="N65" s="124"/>
      <c r="O65" s="124"/>
      <c r="P65" s="124"/>
    </row>
    <row r="66" spans="1:16">
      <c r="A66" s="142" t="s">
        <v>373</v>
      </c>
      <c r="B66" s="144">
        <v>72395</v>
      </c>
      <c r="C66" s="143">
        <v>63107</v>
      </c>
      <c r="D66" s="144">
        <v>47343</v>
      </c>
      <c r="E66" s="143">
        <v>40852</v>
      </c>
      <c r="F66" s="144">
        <v>78512</v>
      </c>
      <c r="G66" s="143">
        <v>65649</v>
      </c>
      <c r="H66" s="144">
        <v>58222</v>
      </c>
      <c r="I66" s="143">
        <v>51141</v>
      </c>
      <c r="J66" s="144">
        <v>37616</v>
      </c>
      <c r="K66" s="143">
        <v>34834</v>
      </c>
      <c r="L66" s="124"/>
      <c r="M66" s="124"/>
      <c r="N66" s="124"/>
      <c r="O66" s="124"/>
      <c r="P66" s="124"/>
    </row>
    <row r="67" spans="1:16">
      <c r="A67" s="161" t="s">
        <v>374</v>
      </c>
      <c r="B67" s="149">
        <v>722689</v>
      </c>
      <c r="C67" s="148">
        <v>671312</v>
      </c>
      <c r="D67" s="149">
        <v>640768</v>
      </c>
      <c r="E67" s="148">
        <v>594946</v>
      </c>
      <c r="F67" s="149">
        <v>679380</v>
      </c>
      <c r="G67" s="148">
        <v>720110</v>
      </c>
      <c r="H67" s="149">
        <v>644650</v>
      </c>
      <c r="I67" s="148">
        <v>546749</v>
      </c>
      <c r="J67" s="149">
        <v>470675</v>
      </c>
      <c r="K67" s="148">
        <v>424452</v>
      </c>
      <c r="L67" s="124"/>
      <c r="M67" s="124"/>
      <c r="N67" s="124"/>
      <c r="O67" s="124"/>
      <c r="P67" s="124"/>
    </row>
    <row r="68" spans="1:16">
      <c r="A68" s="142" t="s">
        <v>371</v>
      </c>
      <c r="B68" s="144">
        <v>61504</v>
      </c>
      <c r="C68" s="143">
        <v>60328</v>
      </c>
      <c r="D68" s="144">
        <v>62479</v>
      </c>
      <c r="E68" s="143">
        <v>59547</v>
      </c>
      <c r="F68" s="144">
        <v>55959</v>
      </c>
      <c r="G68" s="143">
        <v>58199</v>
      </c>
      <c r="H68" s="144">
        <v>55305</v>
      </c>
      <c r="I68" s="143">
        <v>50369</v>
      </c>
      <c r="J68" s="144">
        <v>39785</v>
      </c>
      <c r="K68" s="143">
        <v>32657</v>
      </c>
      <c r="L68" s="124"/>
      <c r="M68" s="124"/>
      <c r="N68" s="124"/>
      <c r="O68" s="124"/>
      <c r="P68" s="124"/>
    </row>
    <row r="69" spans="1:16">
      <c r="A69" s="142" t="s">
        <v>372</v>
      </c>
      <c r="B69" s="144">
        <v>128559</v>
      </c>
      <c r="C69" s="143">
        <v>115407</v>
      </c>
      <c r="D69" s="144">
        <v>117029</v>
      </c>
      <c r="E69" s="143">
        <v>113942</v>
      </c>
      <c r="F69" s="144">
        <v>120153</v>
      </c>
      <c r="G69" s="143">
        <v>128268</v>
      </c>
      <c r="H69" s="144">
        <v>122592</v>
      </c>
      <c r="I69" s="143">
        <v>102123</v>
      </c>
      <c r="J69" s="144">
        <v>88175</v>
      </c>
      <c r="K69" s="143">
        <v>77833</v>
      </c>
      <c r="L69" s="124"/>
      <c r="M69" s="124"/>
      <c r="N69" s="124"/>
      <c r="O69" s="124"/>
      <c r="P69" s="124"/>
    </row>
    <row r="70" spans="1:16">
      <c r="A70" s="142" t="s">
        <v>373</v>
      </c>
      <c r="B70" s="144">
        <v>532626</v>
      </c>
      <c r="C70" s="143">
        <v>495577</v>
      </c>
      <c r="D70" s="144">
        <v>461260</v>
      </c>
      <c r="E70" s="143">
        <v>421457</v>
      </c>
      <c r="F70" s="144">
        <v>503268</v>
      </c>
      <c r="G70" s="143">
        <v>533643</v>
      </c>
      <c r="H70" s="144">
        <v>466753</v>
      </c>
      <c r="I70" s="143">
        <v>394257</v>
      </c>
      <c r="J70" s="144">
        <v>342715</v>
      </c>
      <c r="K70" s="143">
        <v>313962</v>
      </c>
      <c r="L70" s="124"/>
      <c r="M70" s="124"/>
      <c r="N70" s="124"/>
      <c r="O70" s="124"/>
      <c r="P70" s="124"/>
    </row>
    <row r="71" spans="1:16">
      <c r="A71" s="161" t="s">
        <v>375</v>
      </c>
      <c r="B71" s="149">
        <v>2203436</v>
      </c>
      <c r="C71" s="148">
        <v>2393470</v>
      </c>
      <c r="D71" s="149">
        <v>2554520</v>
      </c>
      <c r="E71" s="148">
        <v>2691153</v>
      </c>
      <c r="F71" s="149">
        <v>2655632</v>
      </c>
      <c r="G71" s="148">
        <v>2646712</v>
      </c>
      <c r="H71" s="149">
        <v>2766868</v>
      </c>
      <c r="I71" s="148">
        <v>3041302</v>
      </c>
      <c r="J71" s="149">
        <v>3266425</v>
      </c>
      <c r="K71" s="148">
        <v>3391839</v>
      </c>
      <c r="L71" s="124"/>
      <c r="M71" s="124"/>
      <c r="N71" s="124"/>
      <c r="O71" s="124"/>
      <c r="P71" s="124"/>
    </row>
    <row r="72" spans="1:16">
      <c r="A72" s="142" t="s">
        <v>371</v>
      </c>
      <c r="B72" s="144">
        <v>127814</v>
      </c>
      <c r="C72" s="143">
        <v>118291</v>
      </c>
      <c r="D72" s="144">
        <v>125393</v>
      </c>
      <c r="E72" s="143">
        <v>142393</v>
      </c>
      <c r="F72" s="144">
        <v>134684</v>
      </c>
      <c r="G72" s="143">
        <v>138197</v>
      </c>
      <c r="H72" s="144">
        <v>121296</v>
      </c>
      <c r="I72" s="143">
        <v>135805</v>
      </c>
      <c r="J72" s="144">
        <v>146909</v>
      </c>
      <c r="K72" s="143">
        <v>138593</v>
      </c>
      <c r="L72" s="124"/>
      <c r="M72" s="124"/>
      <c r="N72" s="124"/>
      <c r="O72" s="124"/>
      <c r="P72" s="124"/>
    </row>
    <row r="73" spans="1:16">
      <c r="A73" s="142" t="s">
        <v>372</v>
      </c>
      <c r="B73" s="144">
        <v>118300</v>
      </c>
      <c r="C73" s="143">
        <v>138092</v>
      </c>
      <c r="D73" s="144">
        <v>131557</v>
      </c>
      <c r="E73" s="143">
        <v>134556</v>
      </c>
      <c r="F73" s="144">
        <v>115821</v>
      </c>
      <c r="G73" s="143">
        <v>120297</v>
      </c>
      <c r="H73" s="144">
        <v>138643</v>
      </c>
      <c r="I73" s="143">
        <v>140483</v>
      </c>
      <c r="J73" s="144">
        <v>140157</v>
      </c>
      <c r="K73" s="143">
        <v>147098</v>
      </c>
      <c r="L73" s="124"/>
      <c r="M73" s="124"/>
      <c r="N73" s="124"/>
      <c r="O73" s="124"/>
      <c r="P73" s="124"/>
    </row>
    <row r="74" spans="1:16">
      <c r="A74" s="142" t="s">
        <v>373</v>
      </c>
      <c r="B74" s="144">
        <v>1957322</v>
      </c>
      <c r="C74" s="143">
        <v>2137087</v>
      </c>
      <c r="D74" s="144">
        <v>2297570</v>
      </c>
      <c r="E74" s="143">
        <v>2414204</v>
      </c>
      <c r="F74" s="144">
        <v>2405127</v>
      </c>
      <c r="G74" s="143">
        <v>2388218</v>
      </c>
      <c r="H74" s="144">
        <v>2506929</v>
      </c>
      <c r="I74" s="143">
        <v>2764902</v>
      </c>
      <c r="J74" s="144">
        <v>2979359</v>
      </c>
      <c r="K74" s="143">
        <v>3106148</v>
      </c>
      <c r="L74" s="124"/>
      <c r="M74" s="124"/>
      <c r="N74" s="124"/>
      <c r="O74" s="124"/>
      <c r="P74" s="124"/>
    </row>
    <row r="75" spans="1:16" ht="21">
      <c r="A75" s="130" t="s">
        <v>376</v>
      </c>
      <c r="B75" s="202"/>
      <c r="C75" s="132"/>
      <c r="D75" s="202"/>
      <c r="E75" s="132"/>
      <c r="F75" s="202"/>
      <c r="G75" s="132"/>
      <c r="H75" s="202"/>
      <c r="I75" s="132"/>
      <c r="J75" s="202"/>
      <c r="K75" s="132"/>
      <c r="L75" s="124"/>
      <c r="M75" s="124"/>
      <c r="N75" s="124"/>
      <c r="O75" s="124"/>
      <c r="P75" s="124"/>
    </row>
    <row r="76" spans="1:16">
      <c r="A76" s="161" t="s">
        <v>285</v>
      </c>
      <c r="B76" s="149">
        <v>612796</v>
      </c>
      <c r="C76" s="148">
        <v>635618</v>
      </c>
      <c r="D76" s="149">
        <v>657038</v>
      </c>
      <c r="E76" s="148">
        <v>672005</v>
      </c>
      <c r="F76" s="149">
        <v>692200</v>
      </c>
      <c r="G76" s="148">
        <v>695319</v>
      </c>
      <c r="H76" s="149">
        <v>702208</v>
      </c>
      <c r="I76" s="148">
        <v>735539</v>
      </c>
      <c r="J76" s="149">
        <v>762040</v>
      </c>
      <c r="K76" s="148">
        <v>565660</v>
      </c>
      <c r="L76" s="124"/>
      <c r="M76" s="124"/>
      <c r="N76" s="124"/>
      <c r="O76" s="124"/>
      <c r="P76" s="124"/>
    </row>
    <row r="77" spans="1:16">
      <c r="A77" s="142" t="s">
        <v>371</v>
      </c>
      <c r="B77" s="144">
        <v>70152</v>
      </c>
      <c r="C77" s="143">
        <v>73564</v>
      </c>
      <c r="D77" s="144">
        <v>76925</v>
      </c>
      <c r="E77" s="143">
        <v>72825</v>
      </c>
      <c r="F77" s="144">
        <v>69770</v>
      </c>
      <c r="G77" s="143">
        <v>65842</v>
      </c>
      <c r="H77" s="144">
        <v>70218</v>
      </c>
      <c r="I77" s="143">
        <v>71322</v>
      </c>
      <c r="J77" s="144">
        <v>65248</v>
      </c>
      <c r="K77" s="143">
        <v>48570</v>
      </c>
      <c r="L77" s="124"/>
      <c r="M77" s="124"/>
      <c r="N77" s="124"/>
      <c r="O77" s="124"/>
      <c r="P77" s="124"/>
    </row>
    <row r="78" spans="1:16">
      <c r="A78" s="142" t="s">
        <v>372</v>
      </c>
      <c r="B78" s="144">
        <v>128709</v>
      </c>
      <c r="C78" s="143">
        <v>121326</v>
      </c>
      <c r="D78" s="144">
        <v>127520</v>
      </c>
      <c r="E78" s="143">
        <v>133812</v>
      </c>
      <c r="F78" s="144">
        <v>128010</v>
      </c>
      <c r="G78" s="143">
        <v>133768</v>
      </c>
      <c r="H78" s="144">
        <v>141704</v>
      </c>
      <c r="I78" s="143">
        <v>134028</v>
      </c>
      <c r="J78" s="144">
        <v>133539</v>
      </c>
      <c r="K78" s="143">
        <v>101217</v>
      </c>
      <c r="L78" s="124"/>
      <c r="M78" s="124"/>
      <c r="N78" s="124"/>
      <c r="O78" s="124"/>
      <c r="P78" s="124"/>
    </row>
    <row r="79" spans="1:16" ht="12" customHeight="1">
      <c r="A79" s="142" t="s">
        <v>373</v>
      </c>
      <c r="B79" s="144">
        <v>413935</v>
      </c>
      <c r="C79" s="143">
        <v>440728</v>
      </c>
      <c r="D79" s="144">
        <v>452593</v>
      </c>
      <c r="E79" s="143">
        <v>465368</v>
      </c>
      <c r="F79" s="144">
        <v>494420</v>
      </c>
      <c r="G79" s="143">
        <v>495709</v>
      </c>
      <c r="H79" s="144">
        <v>490286</v>
      </c>
      <c r="I79" s="143">
        <v>530189</v>
      </c>
      <c r="J79" s="144">
        <v>563253</v>
      </c>
      <c r="K79" s="143">
        <v>415873</v>
      </c>
      <c r="L79" s="124"/>
      <c r="M79" s="124"/>
      <c r="N79" s="124"/>
      <c r="O79" s="124"/>
      <c r="P79" s="124"/>
    </row>
    <row r="80" spans="1:16" ht="12" customHeight="1">
      <c r="A80" s="161" t="s">
        <v>286</v>
      </c>
      <c r="B80" s="149">
        <v>612218</v>
      </c>
      <c r="C80" s="148">
        <v>635867</v>
      </c>
      <c r="D80" s="149">
        <v>656650</v>
      </c>
      <c r="E80" s="148">
        <v>671802</v>
      </c>
      <c r="F80" s="149">
        <v>692277</v>
      </c>
      <c r="G80" s="148">
        <v>694763</v>
      </c>
      <c r="H80" s="149">
        <v>702339</v>
      </c>
      <c r="I80" s="148">
        <v>734398</v>
      </c>
      <c r="J80" s="149">
        <v>761564</v>
      </c>
      <c r="K80" s="148">
        <v>668830</v>
      </c>
      <c r="L80" s="124"/>
      <c r="M80" s="124"/>
      <c r="N80" s="124"/>
      <c r="O80" s="124"/>
      <c r="P80" s="124"/>
    </row>
    <row r="81" spans="1:23" ht="12" customHeight="1">
      <c r="A81" s="142" t="s">
        <v>371</v>
      </c>
      <c r="B81" s="144">
        <v>40304</v>
      </c>
      <c r="C81" s="143">
        <v>34618</v>
      </c>
      <c r="D81" s="144">
        <v>34442</v>
      </c>
      <c r="E81" s="143">
        <v>36579</v>
      </c>
      <c r="F81" s="144">
        <v>38987</v>
      </c>
      <c r="G81" s="143">
        <v>42989</v>
      </c>
      <c r="H81" s="144">
        <v>33833</v>
      </c>
      <c r="I81" s="143">
        <v>36502</v>
      </c>
      <c r="J81" s="144">
        <v>37294</v>
      </c>
      <c r="K81" s="143">
        <v>32006</v>
      </c>
      <c r="L81" s="124"/>
      <c r="M81" s="124"/>
      <c r="N81" s="124"/>
      <c r="O81" s="124"/>
      <c r="P81" s="124"/>
    </row>
    <row r="82" spans="1:23" ht="12" customHeight="1">
      <c r="A82" s="142" t="s">
        <v>372</v>
      </c>
      <c r="B82" s="144">
        <v>78177</v>
      </c>
      <c r="C82" s="143">
        <v>76515</v>
      </c>
      <c r="D82" s="144">
        <v>72771</v>
      </c>
      <c r="E82" s="143">
        <v>66793</v>
      </c>
      <c r="F82" s="144">
        <v>77078</v>
      </c>
      <c r="G82" s="143">
        <v>72620</v>
      </c>
      <c r="H82" s="144">
        <v>71160</v>
      </c>
      <c r="I82" s="143">
        <v>71495</v>
      </c>
      <c r="J82" s="144">
        <v>62006</v>
      </c>
      <c r="K82" s="143">
        <v>66838</v>
      </c>
      <c r="L82" s="124"/>
      <c r="M82" s="124"/>
      <c r="N82" s="124"/>
      <c r="O82" s="124"/>
      <c r="P82" s="124"/>
    </row>
    <row r="83" spans="1:23" ht="12" customHeight="1">
      <c r="A83" s="142" t="s">
        <v>373</v>
      </c>
      <c r="B83" s="144">
        <v>493737</v>
      </c>
      <c r="C83" s="143">
        <v>524734</v>
      </c>
      <c r="D83" s="144">
        <v>549437</v>
      </c>
      <c r="E83" s="143">
        <v>568430</v>
      </c>
      <c r="F83" s="144">
        <v>576212</v>
      </c>
      <c r="G83" s="143">
        <v>579154</v>
      </c>
      <c r="H83" s="144">
        <v>597346</v>
      </c>
      <c r="I83" s="143">
        <v>626401</v>
      </c>
      <c r="J83" s="144">
        <v>662264</v>
      </c>
      <c r="K83" s="143">
        <v>569986</v>
      </c>
      <c r="L83" s="124"/>
      <c r="M83" s="124"/>
      <c r="N83" s="124"/>
      <c r="O83" s="124"/>
      <c r="P83" s="124"/>
    </row>
    <row r="84" spans="1:23" ht="12" customHeight="1">
      <c r="A84" s="161" t="s">
        <v>287</v>
      </c>
      <c r="B84" s="149">
        <v>612461</v>
      </c>
      <c r="C84" s="148">
        <v>635397</v>
      </c>
      <c r="D84" s="149">
        <v>656715</v>
      </c>
      <c r="E84" s="148">
        <v>671212</v>
      </c>
      <c r="F84" s="149">
        <v>692810</v>
      </c>
      <c r="G84" s="148">
        <v>694652</v>
      </c>
      <c r="H84" s="149">
        <v>702200</v>
      </c>
      <c r="I84" s="148">
        <v>735013</v>
      </c>
      <c r="J84" s="149">
        <v>762012</v>
      </c>
      <c r="K84" s="148">
        <v>758963</v>
      </c>
      <c r="L84" s="124"/>
      <c r="M84" s="124"/>
      <c r="N84" s="124"/>
      <c r="O84" s="124"/>
      <c r="P84" s="124"/>
    </row>
    <row r="85" spans="1:23" ht="12" customHeight="1">
      <c r="A85" s="142" t="s">
        <v>371</v>
      </c>
      <c r="B85" s="144">
        <v>30978</v>
      </c>
      <c r="C85" s="143">
        <v>33853</v>
      </c>
      <c r="D85" s="144">
        <v>35924</v>
      </c>
      <c r="E85" s="143">
        <v>40050</v>
      </c>
      <c r="F85" s="144">
        <v>36548</v>
      </c>
      <c r="G85" s="143">
        <v>35883</v>
      </c>
      <c r="H85" s="144">
        <v>31869</v>
      </c>
      <c r="I85" s="143">
        <v>34668</v>
      </c>
      <c r="J85" s="144">
        <v>32256</v>
      </c>
      <c r="K85" s="143">
        <v>29526</v>
      </c>
      <c r="L85" s="124"/>
      <c r="M85" s="124"/>
      <c r="N85" s="124"/>
      <c r="O85" s="124"/>
      <c r="P85" s="124"/>
    </row>
    <row r="86" spans="1:23" ht="12" customHeight="1">
      <c r="A86" s="142" t="s">
        <v>372</v>
      </c>
      <c r="B86" s="144">
        <v>45378</v>
      </c>
      <c r="C86" s="143">
        <v>48787</v>
      </c>
      <c r="D86" s="144">
        <v>40210</v>
      </c>
      <c r="E86" s="143">
        <v>39169</v>
      </c>
      <c r="F86" s="144">
        <v>40007</v>
      </c>
      <c r="G86" s="143">
        <v>40179</v>
      </c>
      <c r="H86" s="144">
        <v>45047</v>
      </c>
      <c r="I86" s="143">
        <v>38918</v>
      </c>
      <c r="J86" s="144">
        <v>29645</v>
      </c>
      <c r="K86" s="143">
        <v>37627</v>
      </c>
      <c r="L86" s="124"/>
      <c r="M86" s="124"/>
      <c r="N86" s="124"/>
      <c r="O86" s="124"/>
      <c r="P86" s="124"/>
    </row>
    <row r="87" spans="1:23" ht="12" customHeight="1">
      <c r="A87" s="142" t="s">
        <v>373</v>
      </c>
      <c r="B87" s="144">
        <v>536105</v>
      </c>
      <c r="C87" s="143">
        <v>552757</v>
      </c>
      <c r="D87" s="144">
        <v>580581</v>
      </c>
      <c r="E87" s="143">
        <v>591993</v>
      </c>
      <c r="F87" s="144">
        <v>616255</v>
      </c>
      <c r="G87" s="143">
        <v>618590</v>
      </c>
      <c r="H87" s="144">
        <v>625284</v>
      </c>
      <c r="I87" s="143">
        <v>661315</v>
      </c>
      <c r="J87" s="144">
        <v>700111</v>
      </c>
      <c r="K87" s="143">
        <v>691810</v>
      </c>
      <c r="L87" s="124"/>
      <c r="M87" s="124"/>
      <c r="N87" s="124"/>
      <c r="O87" s="124"/>
      <c r="P87" s="124"/>
    </row>
    <row r="88" spans="1:23" ht="12" customHeight="1">
      <c r="A88" s="161" t="s">
        <v>288</v>
      </c>
      <c r="B88" s="149">
        <v>612383</v>
      </c>
      <c r="C88" s="148">
        <v>635331</v>
      </c>
      <c r="D88" s="149">
        <v>656408</v>
      </c>
      <c r="E88" s="148">
        <v>672189</v>
      </c>
      <c r="F88" s="149">
        <v>690613</v>
      </c>
      <c r="G88" s="148">
        <v>694440</v>
      </c>
      <c r="H88" s="149">
        <v>700277</v>
      </c>
      <c r="I88" s="148">
        <v>734537</v>
      </c>
      <c r="J88" s="149">
        <v>760683</v>
      </c>
      <c r="K88" s="148">
        <v>839456</v>
      </c>
      <c r="L88" s="124"/>
      <c r="M88" s="124"/>
      <c r="N88" s="124"/>
      <c r="O88" s="124"/>
      <c r="P88" s="124"/>
    </row>
    <row r="89" spans="1:23" ht="12" customHeight="1">
      <c r="A89" s="142" t="s">
        <v>371</v>
      </c>
      <c r="B89" s="144">
        <v>40377</v>
      </c>
      <c r="C89" s="143">
        <v>35700</v>
      </c>
      <c r="D89" s="144">
        <v>32605</v>
      </c>
      <c r="E89" s="143">
        <v>36822</v>
      </c>
      <c r="F89" s="144">
        <v>40679</v>
      </c>
      <c r="G89" s="143">
        <v>41747</v>
      </c>
      <c r="H89" s="144">
        <v>32939</v>
      </c>
      <c r="I89" s="143">
        <v>28887</v>
      </c>
      <c r="J89" s="144">
        <v>32942</v>
      </c>
      <c r="K89" s="143">
        <v>35558</v>
      </c>
      <c r="L89" s="124"/>
      <c r="M89" s="124"/>
      <c r="N89" s="124"/>
      <c r="O89" s="124"/>
      <c r="P89" s="124"/>
    </row>
    <row r="90" spans="1:23" ht="12" customHeight="1">
      <c r="A90" s="142" t="s">
        <v>372</v>
      </c>
      <c r="B90" s="144">
        <v>21127</v>
      </c>
      <c r="C90" s="143">
        <v>22078</v>
      </c>
      <c r="D90" s="144">
        <v>23489</v>
      </c>
      <c r="E90" s="143">
        <v>20550</v>
      </c>
      <c r="F90" s="144">
        <v>14142</v>
      </c>
      <c r="G90" s="143">
        <v>18909</v>
      </c>
      <c r="H90" s="144">
        <v>18269</v>
      </c>
      <c r="I90" s="143">
        <v>15166</v>
      </c>
      <c r="J90" s="144">
        <v>15210</v>
      </c>
      <c r="K90" s="143">
        <v>23191</v>
      </c>
      <c r="L90" s="124"/>
      <c r="M90" s="124"/>
      <c r="N90" s="124"/>
      <c r="O90" s="124"/>
      <c r="P90" s="124"/>
    </row>
    <row r="91" spans="1:23" ht="12" customHeight="1">
      <c r="A91" s="142" t="s">
        <v>373</v>
      </c>
      <c r="B91" s="144">
        <v>550879</v>
      </c>
      <c r="C91" s="143">
        <v>577553</v>
      </c>
      <c r="D91" s="144">
        <v>600314</v>
      </c>
      <c r="E91" s="143">
        <v>614817</v>
      </c>
      <c r="F91" s="144">
        <v>635792</v>
      </c>
      <c r="G91" s="143">
        <v>633784</v>
      </c>
      <c r="H91" s="144">
        <v>649069</v>
      </c>
      <c r="I91" s="143">
        <v>690484</v>
      </c>
      <c r="J91" s="144">
        <v>712531</v>
      </c>
      <c r="K91" s="143">
        <v>780707</v>
      </c>
      <c r="L91" s="124"/>
      <c r="M91" s="124"/>
      <c r="N91" s="124"/>
      <c r="O91" s="124"/>
      <c r="P91" s="124"/>
    </row>
    <row r="92" spans="1:23" ht="12" customHeight="1">
      <c r="A92" s="161" t="s">
        <v>289</v>
      </c>
      <c r="B92" s="149">
        <v>608118</v>
      </c>
      <c r="C92" s="148">
        <v>633480</v>
      </c>
      <c r="D92" s="149">
        <v>655831</v>
      </c>
      <c r="E92" s="148">
        <v>670205</v>
      </c>
      <c r="F92" s="149">
        <v>691375</v>
      </c>
      <c r="G92" s="148">
        <v>694014</v>
      </c>
      <c r="H92" s="149">
        <v>700580</v>
      </c>
      <c r="I92" s="148">
        <v>733145</v>
      </c>
      <c r="J92" s="149">
        <v>757510</v>
      </c>
      <c r="K92" s="148">
        <v>1043387</v>
      </c>
      <c r="L92" s="124"/>
      <c r="M92" s="124"/>
      <c r="N92" s="124"/>
      <c r="O92" s="124"/>
      <c r="P92" s="124"/>
    </row>
    <row r="93" spans="1:23" ht="12" customHeight="1">
      <c r="A93" s="142" t="s">
        <v>371</v>
      </c>
      <c r="B93" s="144">
        <v>31934</v>
      </c>
      <c r="C93" s="143">
        <v>23441</v>
      </c>
      <c r="D93" s="144">
        <v>25026</v>
      </c>
      <c r="E93" s="143">
        <v>28179</v>
      </c>
      <c r="F93" s="144">
        <v>23974</v>
      </c>
      <c r="G93" s="143">
        <v>28133</v>
      </c>
      <c r="H93" s="144">
        <v>23431</v>
      </c>
      <c r="I93" s="143">
        <v>27438</v>
      </c>
      <c r="J93" s="144">
        <v>29571</v>
      </c>
      <c r="K93" s="143">
        <v>35531</v>
      </c>
      <c r="L93" s="124"/>
      <c r="M93" s="124"/>
      <c r="N93" s="124"/>
      <c r="O93" s="124"/>
      <c r="P93" s="124"/>
    </row>
    <row r="94" spans="1:23" ht="12" customHeight="1">
      <c r="A94" s="142" t="s">
        <v>372</v>
      </c>
      <c r="B94" s="144">
        <v>8499</v>
      </c>
      <c r="C94" s="143">
        <v>10039</v>
      </c>
      <c r="D94" s="144">
        <v>7557</v>
      </c>
      <c r="E94" s="143">
        <v>6120</v>
      </c>
      <c r="F94" s="144">
        <v>3174</v>
      </c>
      <c r="G94" s="143">
        <v>5609</v>
      </c>
      <c r="H94" s="144">
        <v>7229</v>
      </c>
      <c r="I94" s="143">
        <v>3796</v>
      </c>
      <c r="J94" s="144">
        <v>6409</v>
      </c>
      <c r="K94" s="143">
        <v>11288</v>
      </c>
      <c r="L94" s="125"/>
      <c r="M94" s="125"/>
      <c r="N94" s="125"/>
      <c r="O94" s="125"/>
      <c r="P94" s="125"/>
      <c r="Q94" s="125"/>
      <c r="R94" s="124"/>
    </row>
    <row r="95" spans="1:23" ht="12" customHeight="1" thickBot="1">
      <c r="A95" s="155" t="s">
        <v>373</v>
      </c>
      <c r="B95" s="204">
        <v>567685</v>
      </c>
      <c r="C95" s="159">
        <v>600000</v>
      </c>
      <c r="D95" s="204">
        <v>623248</v>
      </c>
      <c r="E95" s="159">
        <v>635906</v>
      </c>
      <c r="F95" s="204">
        <v>664227</v>
      </c>
      <c r="G95" s="159">
        <v>660272</v>
      </c>
      <c r="H95" s="204">
        <v>669920</v>
      </c>
      <c r="I95" s="159">
        <v>701911</v>
      </c>
      <c r="J95" s="204">
        <v>721530</v>
      </c>
      <c r="K95" s="159">
        <v>996568</v>
      </c>
      <c r="L95" s="582"/>
      <c r="M95" s="582"/>
      <c r="N95" s="582"/>
      <c r="O95" s="582"/>
      <c r="P95" s="582"/>
      <c r="Q95" s="582"/>
      <c r="R95" s="126"/>
    </row>
    <row r="96" spans="1:23" ht="12" customHeight="1" thickTop="1">
      <c r="A96" s="448" t="s">
        <v>462</v>
      </c>
      <c r="B96" s="128"/>
      <c r="C96" s="224"/>
      <c r="D96" s="224"/>
      <c r="E96" s="224"/>
      <c r="F96" s="224"/>
      <c r="G96" s="224"/>
      <c r="H96" s="224"/>
      <c r="I96" s="224"/>
      <c r="J96" s="224"/>
      <c r="K96" s="125"/>
      <c r="L96" s="410"/>
      <c r="M96" s="410"/>
      <c r="N96" s="410"/>
      <c r="O96" s="124"/>
      <c r="P96" s="125"/>
      <c r="Q96" s="124"/>
      <c r="R96" s="124"/>
      <c r="S96" s="124"/>
      <c r="T96" s="124"/>
      <c r="U96" s="124"/>
      <c r="V96" s="124"/>
      <c r="W96" s="124"/>
    </row>
    <row r="97" spans="1:23" ht="12" customHeight="1">
      <c r="A97" s="667" t="s">
        <v>471</v>
      </c>
      <c r="B97" s="667"/>
      <c r="C97" s="667"/>
      <c r="D97" s="667"/>
      <c r="E97" s="667"/>
      <c r="F97" s="667"/>
      <c r="G97" s="667"/>
      <c r="H97" s="667"/>
      <c r="I97" s="667"/>
      <c r="J97" s="667"/>
      <c r="K97" s="582"/>
      <c r="S97" s="124"/>
      <c r="T97" s="124"/>
      <c r="U97" s="124"/>
      <c r="V97" s="124"/>
      <c r="W97" s="124"/>
    </row>
    <row r="98" spans="1:23" ht="12" customHeight="1">
      <c r="A98" s="668" t="s">
        <v>416</v>
      </c>
      <c r="B98" s="668"/>
      <c r="C98" s="668"/>
      <c r="D98" s="668"/>
      <c r="E98" s="668"/>
      <c r="F98" s="668"/>
      <c r="G98" s="668"/>
      <c r="H98" s="668"/>
      <c r="I98" s="668"/>
      <c r="J98" s="668"/>
      <c r="K98" s="410"/>
      <c r="S98" s="124"/>
      <c r="T98" s="124"/>
      <c r="U98" s="124"/>
      <c r="V98" s="124"/>
      <c r="W98" s="124"/>
    </row>
    <row r="99" spans="1:23" ht="12" hidden="1" customHeight="1">
      <c r="S99" s="124"/>
      <c r="T99" s="124"/>
      <c r="U99" s="124"/>
      <c r="V99" s="124"/>
      <c r="W99" s="124"/>
    </row>
    <row r="100" spans="1:23" ht="12" hidden="1" customHeight="1">
      <c r="S100" s="124"/>
      <c r="T100" s="124"/>
      <c r="U100" s="124"/>
      <c r="V100" s="124"/>
      <c r="W100" s="124"/>
    </row>
    <row r="101" spans="1:23" ht="12" hidden="1" customHeight="1">
      <c r="S101" s="124"/>
      <c r="T101" s="124"/>
      <c r="U101" s="124"/>
      <c r="V101" s="124"/>
      <c r="W101" s="124"/>
    </row>
    <row r="102" spans="1:23" ht="12" hidden="1" customHeight="1">
      <c r="S102" s="124"/>
      <c r="T102" s="124"/>
      <c r="U102" s="124"/>
      <c r="V102" s="124"/>
      <c r="W102" s="124"/>
    </row>
    <row r="103" spans="1:23" ht="12" hidden="1" customHeight="1">
      <c r="S103" s="124"/>
      <c r="T103" s="124"/>
      <c r="U103" s="124"/>
      <c r="V103" s="124"/>
      <c r="W103" s="124"/>
    </row>
    <row r="104" spans="1:23" ht="12" hidden="1" customHeight="1">
      <c r="S104" s="124"/>
      <c r="T104" s="124"/>
      <c r="U104" s="124"/>
      <c r="V104" s="124"/>
      <c r="W104" s="124"/>
    </row>
    <row r="105" spans="1:23" ht="12" hidden="1" customHeight="1">
      <c r="S105" s="124"/>
      <c r="T105" s="124"/>
      <c r="U105" s="124"/>
      <c r="V105" s="124"/>
      <c r="W105" s="124"/>
    </row>
    <row r="106" spans="1:23" ht="12" hidden="1" customHeight="1">
      <c r="S106" s="124"/>
      <c r="T106" s="124"/>
      <c r="U106" s="124"/>
      <c r="V106" s="124"/>
      <c r="W106" s="124"/>
    </row>
    <row r="107" spans="1:23" ht="12" hidden="1" customHeight="1">
      <c r="S107" s="124"/>
      <c r="T107" s="124"/>
      <c r="U107" s="124"/>
      <c r="V107" s="124"/>
      <c r="W107" s="124"/>
    </row>
    <row r="108" spans="1:23" ht="12" hidden="1" customHeight="1">
      <c r="S108" s="124"/>
      <c r="T108" s="124"/>
      <c r="U108" s="124"/>
      <c r="V108" s="124"/>
      <c r="W108" s="124"/>
    </row>
    <row r="109" spans="1:23" ht="12" hidden="1" customHeight="1">
      <c r="S109" s="124"/>
      <c r="T109" s="124"/>
      <c r="U109" s="124"/>
      <c r="V109" s="124"/>
      <c r="W109" s="124"/>
    </row>
    <row r="110" spans="1:23" ht="12" hidden="1" customHeight="1">
      <c r="S110" s="124"/>
      <c r="T110" s="124"/>
      <c r="U110" s="124"/>
      <c r="V110" s="124"/>
      <c r="W110" s="124"/>
    </row>
    <row r="111" spans="1:23" ht="12" hidden="1" customHeight="1">
      <c r="S111" s="124"/>
      <c r="T111" s="124"/>
      <c r="U111" s="124"/>
      <c r="V111" s="124"/>
      <c r="W111" s="124"/>
    </row>
    <row r="112" spans="1:23" hidden="1">
      <c r="S112" s="124"/>
      <c r="T112" s="124"/>
      <c r="U112" s="124"/>
      <c r="V112" s="124"/>
      <c r="W112" s="124"/>
    </row>
    <row r="113" spans="19:23" hidden="1">
      <c r="S113" s="124"/>
      <c r="T113" s="124"/>
      <c r="U113" s="124"/>
      <c r="V113" s="124"/>
      <c r="W113" s="124"/>
    </row>
    <row r="114" spans="19:23" hidden="1">
      <c r="S114" s="124"/>
      <c r="T114" s="124"/>
      <c r="U114" s="124"/>
      <c r="V114" s="124"/>
      <c r="W114" s="124"/>
    </row>
    <row r="115" spans="19:23" hidden="1">
      <c r="S115" s="124"/>
      <c r="T115" s="124"/>
      <c r="U115" s="124"/>
      <c r="V115" s="124"/>
      <c r="W115" s="124"/>
    </row>
    <row r="116" spans="19:23" hidden="1">
      <c r="S116" s="124"/>
      <c r="T116" s="124"/>
      <c r="U116" s="124"/>
      <c r="V116" s="124"/>
      <c r="W116" s="124"/>
    </row>
    <row r="117" spans="19:23" hidden="1">
      <c r="S117" s="124"/>
      <c r="T117" s="124"/>
      <c r="U117" s="124"/>
      <c r="V117" s="124"/>
      <c r="W117" s="124"/>
    </row>
    <row r="118" spans="19:23" hidden="1">
      <c r="S118" s="124"/>
      <c r="T118" s="124"/>
      <c r="U118" s="124"/>
      <c r="V118" s="124"/>
      <c r="W118" s="124"/>
    </row>
    <row r="119" spans="19:23" hidden="1">
      <c r="S119" s="124"/>
      <c r="T119" s="124"/>
      <c r="U119" s="124"/>
      <c r="V119" s="124"/>
      <c r="W119" s="124"/>
    </row>
    <row r="120" spans="19:23" hidden="1">
      <c r="S120" s="124"/>
      <c r="T120" s="124"/>
      <c r="U120" s="124"/>
      <c r="V120" s="124"/>
      <c r="W120" s="124"/>
    </row>
    <row r="121" spans="19:23" hidden="1">
      <c r="S121" s="124"/>
      <c r="T121" s="124"/>
      <c r="U121" s="124"/>
      <c r="V121" s="124"/>
      <c r="W121" s="124"/>
    </row>
    <row r="122" spans="19:23" hidden="1">
      <c r="S122" s="124"/>
      <c r="T122" s="124"/>
      <c r="U122" s="124"/>
      <c r="V122" s="124"/>
      <c r="W122" s="124"/>
    </row>
    <row r="123" spans="19:23" hidden="1">
      <c r="S123" s="124"/>
      <c r="T123" s="124"/>
      <c r="U123" s="124"/>
      <c r="V123" s="124"/>
      <c r="W123" s="124"/>
    </row>
    <row r="124" spans="19:23" hidden="1">
      <c r="S124" s="124"/>
      <c r="T124" s="124"/>
      <c r="U124" s="124"/>
      <c r="V124" s="124"/>
      <c r="W124" s="124"/>
    </row>
    <row r="125" spans="19:23" hidden="1">
      <c r="S125" s="124"/>
      <c r="T125" s="124"/>
      <c r="U125" s="124"/>
      <c r="V125" s="124"/>
      <c r="W125" s="124"/>
    </row>
    <row r="126" spans="19:23" hidden="1">
      <c r="S126" s="124"/>
      <c r="T126" s="124"/>
      <c r="U126" s="124"/>
      <c r="V126" s="124"/>
      <c r="W126" s="124"/>
    </row>
    <row r="127" spans="19:23" hidden="1">
      <c r="S127" s="124"/>
      <c r="T127" s="124"/>
      <c r="U127" s="124"/>
      <c r="V127" s="124"/>
      <c r="W127" s="124"/>
    </row>
    <row r="128" spans="19:23" hidden="1">
      <c r="S128" s="124"/>
      <c r="T128" s="124"/>
      <c r="U128" s="124"/>
      <c r="V128" s="124"/>
      <c r="W128" s="124"/>
    </row>
    <row r="129" spans="1:27" hidden="1">
      <c r="S129" s="124"/>
      <c r="T129" s="124"/>
      <c r="U129" s="124"/>
      <c r="V129" s="124"/>
      <c r="W129" s="124"/>
    </row>
    <row r="130" spans="1:27" hidden="1">
      <c r="S130" s="124"/>
      <c r="T130" s="124"/>
      <c r="U130" s="124"/>
      <c r="V130" s="124"/>
      <c r="W130" s="124"/>
    </row>
    <row r="131" spans="1:27" hidden="1">
      <c r="S131" s="124"/>
      <c r="T131" s="124"/>
      <c r="U131" s="124"/>
      <c r="V131" s="124"/>
      <c r="W131" s="124"/>
    </row>
    <row r="132" spans="1:27" hidden="1">
      <c r="S132" s="124"/>
      <c r="T132" s="124"/>
      <c r="U132" s="124"/>
      <c r="V132" s="124"/>
      <c r="W132" s="124"/>
    </row>
    <row r="133" spans="1:27" hidden="1">
      <c r="S133" s="124"/>
      <c r="T133" s="124"/>
      <c r="U133" s="124"/>
      <c r="V133" s="124"/>
      <c r="W133" s="124"/>
    </row>
    <row r="134" spans="1:27" hidden="1">
      <c r="S134" s="124"/>
      <c r="T134" s="124"/>
      <c r="U134" s="124"/>
      <c r="V134" s="124"/>
      <c r="W134" s="124"/>
    </row>
    <row r="135" spans="1:27" hidden="1">
      <c r="S135" s="124"/>
      <c r="T135" s="124"/>
      <c r="U135" s="124"/>
      <c r="V135" s="124"/>
      <c r="W135" s="124"/>
    </row>
    <row r="136" spans="1:27" hidden="1">
      <c r="S136" s="124"/>
      <c r="T136" s="124"/>
      <c r="U136" s="124"/>
      <c r="V136" s="124"/>
      <c r="W136" s="124"/>
    </row>
    <row r="137" spans="1:27" hidden="1">
      <c r="S137" s="124"/>
      <c r="T137" s="124"/>
      <c r="U137" s="124"/>
      <c r="V137" s="124"/>
      <c r="W137" s="124"/>
    </row>
    <row r="138" spans="1:27" s="91" customFormat="1" ht="24.75" hidden="1" customHeight="1">
      <c r="A138"/>
      <c r="B138"/>
      <c r="C138"/>
      <c r="D138"/>
      <c r="E138"/>
      <c r="F138"/>
      <c r="G138"/>
      <c r="H138"/>
      <c r="I138"/>
      <c r="J138"/>
      <c r="K138"/>
      <c r="L138"/>
      <c r="M138"/>
      <c r="N138"/>
      <c r="O138"/>
      <c r="P138"/>
      <c r="Q138"/>
      <c r="R138"/>
      <c r="S138" s="126"/>
      <c r="T138" s="126"/>
      <c r="U138" s="126"/>
      <c r="V138" s="126"/>
      <c r="W138" s="126"/>
      <c r="X138" s="89"/>
      <c r="Y138" s="90"/>
      <c r="Z138" s="90"/>
      <c r="AA138" s="90"/>
    </row>
    <row r="139" spans="1:27" hidden="1">
      <c r="S139" s="124"/>
      <c r="T139" s="124"/>
      <c r="U139" s="124"/>
      <c r="V139" s="124"/>
      <c r="W139" s="124"/>
    </row>
  </sheetData>
  <mergeCells count="6">
    <mergeCell ref="A98:J98"/>
    <mergeCell ref="B5:K6"/>
    <mergeCell ref="A4:K4"/>
    <mergeCell ref="A3:K3"/>
    <mergeCell ref="A1:K1"/>
    <mergeCell ref="A97:J97"/>
  </mergeCells>
  <hyperlinks>
    <hyperlink ref="A5" location="Índice!A1" display="Índice" xr:uid="{00000000-0004-0000-1800-000000000000}"/>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rowBreaks count="1" manualBreakCount="1">
    <brk id="78"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8DD6B-7DC9-4578-996A-AEF2E9F9296F}">
  <dimension ref="A1:K326"/>
  <sheetViews>
    <sheetView zoomScaleNormal="100" workbookViewId="0">
      <selection activeCell="A3" sqref="A3:K3"/>
    </sheetView>
  </sheetViews>
  <sheetFormatPr defaultColWidth="0" defaultRowHeight="12.75" zeroHeight="1"/>
  <cols>
    <col min="1" max="1" width="33.28515625" customWidth="1"/>
    <col min="2" max="11" width="5.5703125" customWidth="1"/>
    <col min="12" max="16384" width="5.5703125" hidden="1"/>
  </cols>
  <sheetData>
    <row r="1" spans="1:11" s="92" customFormat="1" ht="18">
      <c r="A1" s="669" t="s">
        <v>159</v>
      </c>
      <c r="B1" s="669"/>
      <c r="C1" s="669"/>
      <c r="D1" s="669"/>
      <c r="E1" s="669"/>
      <c r="F1" s="669"/>
      <c r="G1" s="669"/>
      <c r="H1" s="669"/>
      <c r="I1" s="669"/>
      <c r="J1" s="669"/>
      <c r="K1" s="669"/>
    </row>
    <row r="2" spans="1:11" s="85" customFormat="1" ht="15">
      <c r="A2" s="699"/>
      <c r="B2" s="699"/>
      <c r="C2" s="699"/>
      <c r="D2" s="699"/>
      <c r="E2" s="699"/>
      <c r="F2" s="699"/>
      <c r="G2" s="699"/>
      <c r="H2" s="699"/>
      <c r="I2" s="699"/>
      <c r="J2" s="699"/>
      <c r="K2" s="699"/>
    </row>
    <row r="3" spans="1:11" s="88" customFormat="1" ht="15">
      <c r="A3" s="663" t="s">
        <v>347</v>
      </c>
      <c r="B3" s="663"/>
      <c r="C3" s="663"/>
      <c r="D3" s="663"/>
      <c r="E3" s="663"/>
      <c r="F3" s="663"/>
      <c r="G3" s="663"/>
      <c r="H3" s="663"/>
      <c r="I3" s="663"/>
      <c r="J3" s="663"/>
      <c r="K3" s="663"/>
    </row>
    <row r="4" spans="1:11" s="88" customFormat="1" ht="15">
      <c r="A4" s="663" t="s">
        <v>442</v>
      </c>
      <c r="B4" s="663"/>
      <c r="C4" s="663"/>
      <c r="D4" s="663"/>
      <c r="E4" s="663"/>
      <c r="F4" s="663"/>
      <c r="G4" s="663"/>
      <c r="H4" s="663"/>
      <c r="I4" s="663"/>
      <c r="J4" s="663"/>
      <c r="K4" s="663"/>
    </row>
    <row r="5" spans="1:11" s="389" customFormat="1" ht="12.75" customHeight="1">
      <c r="A5" s="190" t="s">
        <v>202</v>
      </c>
      <c r="B5" s="665" t="s">
        <v>323</v>
      </c>
      <c r="C5" s="665"/>
      <c r="D5" s="665"/>
      <c r="E5" s="665"/>
      <c r="F5" s="665"/>
      <c r="G5" s="665"/>
      <c r="H5" s="665"/>
      <c r="I5" s="665"/>
      <c r="J5" s="665"/>
      <c r="K5" s="665"/>
    </row>
    <row r="6" spans="1:11" s="389" customFormat="1" ht="13.5" customHeight="1" thickBot="1">
      <c r="A6" s="190"/>
      <c r="B6" s="666"/>
      <c r="C6" s="666"/>
      <c r="D6" s="666"/>
      <c r="E6" s="666"/>
      <c r="F6" s="666"/>
      <c r="G6" s="666"/>
      <c r="H6" s="666"/>
      <c r="I6" s="666"/>
      <c r="J6" s="666"/>
      <c r="K6" s="666"/>
    </row>
    <row r="7" spans="1:11" ht="13.5" thickTop="1">
      <c r="A7" s="413" t="s">
        <v>22</v>
      </c>
      <c r="B7" s="457">
        <v>2016</v>
      </c>
      <c r="C7" s="107">
        <v>2017</v>
      </c>
      <c r="D7" s="457">
        <v>2018</v>
      </c>
      <c r="E7" s="107">
        <v>2019</v>
      </c>
      <c r="F7" s="457">
        <v>2020</v>
      </c>
      <c r="G7" s="107">
        <v>2021</v>
      </c>
      <c r="H7" s="457">
        <v>2022</v>
      </c>
      <c r="I7" s="107">
        <v>2023</v>
      </c>
      <c r="J7" s="457">
        <v>2024</v>
      </c>
      <c r="K7" s="107" t="s">
        <v>392</v>
      </c>
    </row>
    <row r="8" spans="1:11" ht="12" customHeight="1">
      <c r="A8" s="136" t="s">
        <v>9</v>
      </c>
      <c r="B8" s="151"/>
      <c r="C8" s="234"/>
      <c r="D8" s="151"/>
      <c r="E8" s="234"/>
      <c r="F8" s="151"/>
      <c r="G8" s="234"/>
      <c r="H8" s="151"/>
      <c r="I8" s="234"/>
      <c r="J8" s="151"/>
      <c r="K8" s="234"/>
    </row>
    <row r="9" spans="1:11" ht="12" customHeight="1">
      <c r="A9" s="463" t="s">
        <v>0</v>
      </c>
      <c r="B9" s="111">
        <v>100</v>
      </c>
      <c r="C9" s="110">
        <v>100</v>
      </c>
      <c r="D9" s="111">
        <v>100</v>
      </c>
      <c r="E9" s="110">
        <v>100</v>
      </c>
      <c r="F9" s="111">
        <v>100</v>
      </c>
      <c r="G9" s="110">
        <v>100</v>
      </c>
      <c r="H9" s="111">
        <v>100</v>
      </c>
      <c r="I9" s="110">
        <v>100</v>
      </c>
      <c r="J9" s="111">
        <v>100</v>
      </c>
      <c r="K9" s="110">
        <v>100</v>
      </c>
    </row>
    <row r="10" spans="1:11" ht="12" customHeight="1">
      <c r="A10" s="112" t="s">
        <v>55</v>
      </c>
      <c r="B10" s="114">
        <v>71.554308108168215</v>
      </c>
      <c r="C10" s="113">
        <v>70.953224412294006</v>
      </c>
      <c r="D10" s="114">
        <v>71.503389189747409</v>
      </c>
      <c r="E10" s="113">
        <v>69.183954298104794</v>
      </c>
      <c r="F10" s="114">
        <v>69.60892165715336</v>
      </c>
      <c r="G10" s="113">
        <v>68.696404879086501</v>
      </c>
      <c r="H10" s="114">
        <v>68.44187174952468</v>
      </c>
      <c r="I10" s="113">
        <v>67.525476267636648</v>
      </c>
      <c r="J10" s="114">
        <v>67.895855004171821</v>
      </c>
      <c r="K10" s="113">
        <v>67.234167041379962</v>
      </c>
    </row>
    <row r="11" spans="1:11" ht="12" customHeight="1">
      <c r="A11" s="112" t="s">
        <v>56</v>
      </c>
      <c r="B11" s="114">
        <v>12.881616545311966</v>
      </c>
      <c r="C11" s="113">
        <v>12.917959690713371</v>
      </c>
      <c r="D11" s="114">
        <v>11.965967666907428</v>
      </c>
      <c r="E11" s="113">
        <v>13.34555505583173</v>
      </c>
      <c r="F11" s="114">
        <v>15.235932660368654</v>
      </c>
      <c r="G11" s="113">
        <v>16.652201435469092</v>
      </c>
      <c r="H11" s="114">
        <v>17.130256071851583</v>
      </c>
      <c r="I11" s="113">
        <v>18.004798253755624</v>
      </c>
      <c r="J11" s="114">
        <v>18.926498641858689</v>
      </c>
      <c r="K11" s="113">
        <v>19.092474080288483</v>
      </c>
    </row>
    <row r="12" spans="1:11" ht="12" customHeight="1">
      <c r="A12" s="112" t="s">
        <v>57</v>
      </c>
      <c r="B12" s="114">
        <v>0.37642520645995492</v>
      </c>
      <c r="C12" s="113">
        <v>2.6734305404013923E-2</v>
      </c>
      <c r="D12" s="114">
        <v>4.1277714329581376E-2</v>
      </c>
      <c r="E12" s="113">
        <v>2.5078855427248983E-2</v>
      </c>
      <c r="F12" s="114">
        <v>4.3182735230290578E-2</v>
      </c>
      <c r="G12" s="113">
        <v>3.7077050313384555E-2</v>
      </c>
      <c r="H12" s="114">
        <v>2.846414159243623E-2</v>
      </c>
      <c r="I12" s="113">
        <v>5.9808107944111254E-2</v>
      </c>
      <c r="J12" s="114">
        <v>4.6942908706544335E-2</v>
      </c>
      <c r="K12" s="113">
        <v>6.3101459975848095E-2</v>
      </c>
    </row>
    <row r="13" spans="1:11" ht="12" customHeight="1">
      <c r="A13" s="112" t="s">
        <v>58</v>
      </c>
      <c r="B13" s="114">
        <v>0.22845161083565677</v>
      </c>
      <c r="C13" s="113">
        <v>0.1953273220507637</v>
      </c>
      <c r="D13" s="114">
        <v>0.38624364574521197</v>
      </c>
      <c r="E13" s="113">
        <v>0.35092526679791863</v>
      </c>
      <c r="F13" s="114">
        <v>0.33988338927241429</v>
      </c>
      <c r="G13" s="113">
        <v>0.26757079399294209</v>
      </c>
      <c r="H13" s="114">
        <v>0.22668739790732997</v>
      </c>
      <c r="I13" s="113">
        <v>0.18837649285581537</v>
      </c>
      <c r="J13" s="114">
        <v>0.28210377743390319</v>
      </c>
      <c r="K13" s="113">
        <v>0.21280619106327509</v>
      </c>
    </row>
    <row r="14" spans="1:11" ht="12" customHeight="1">
      <c r="A14" s="112" t="s">
        <v>59</v>
      </c>
      <c r="B14" s="114">
        <v>7.0106782978818032</v>
      </c>
      <c r="C14" s="113">
        <v>6.8340945840201908</v>
      </c>
      <c r="D14" s="114">
        <v>6.9122959761387399</v>
      </c>
      <c r="E14" s="113">
        <v>7.6657304291105346</v>
      </c>
      <c r="F14" s="114">
        <v>6.561954796289637</v>
      </c>
      <c r="G14" s="113">
        <v>6.325494473418086</v>
      </c>
      <c r="H14" s="114">
        <v>6.273650667197769</v>
      </c>
      <c r="I14" s="113">
        <v>6.7778531501431125</v>
      </c>
      <c r="J14" s="114">
        <v>6.5155077001597839</v>
      </c>
      <c r="K14" s="113">
        <v>7.6682462669914093</v>
      </c>
    </row>
    <row r="15" spans="1:11" ht="12" customHeight="1">
      <c r="A15" s="112" t="s">
        <v>52</v>
      </c>
      <c r="B15" s="114">
        <v>9.6795987413905542E-3</v>
      </c>
      <c r="C15" s="113">
        <v>1.8767545371957947E-2</v>
      </c>
      <c r="D15" s="114">
        <v>7.4025716472976202E-3</v>
      </c>
      <c r="E15" s="113">
        <v>0</v>
      </c>
      <c r="F15" s="114">
        <v>0</v>
      </c>
      <c r="G15" s="113">
        <v>1.2781219207408961E-2</v>
      </c>
      <c r="H15" s="114">
        <v>1.8805138589597511E-3</v>
      </c>
      <c r="I15" s="113">
        <v>1.7142451321560551E-3</v>
      </c>
      <c r="J15" s="114">
        <v>6.6686234963435455E-3</v>
      </c>
      <c r="K15" s="113">
        <v>6.2430716738165314E-3</v>
      </c>
    </row>
    <row r="16" spans="1:11" ht="12" customHeight="1">
      <c r="A16" s="112" t="s">
        <v>53</v>
      </c>
      <c r="B16" s="114">
        <v>8.548132131755036E-2</v>
      </c>
      <c r="C16" s="113">
        <v>8.9114351346713083E-2</v>
      </c>
      <c r="D16" s="114">
        <v>1.0875383037387861E-2</v>
      </c>
      <c r="E16" s="113">
        <v>9.715822613264391E-2</v>
      </c>
      <c r="F16" s="114">
        <v>0.13686094465557289</v>
      </c>
      <c r="G16" s="113">
        <v>8.7367117780374315E-2</v>
      </c>
      <c r="H16" s="114">
        <v>4.4363031490914126E-2</v>
      </c>
      <c r="I16" s="113">
        <v>5.023010339619171E-2</v>
      </c>
      <c r="J16" s="114">
        <v>3.9539161360210164E-2</v>
      </c>
      <c r="K16" s="113">
        <v>3.4775457092168116E-2</v>
      </c>
    </row>
    <row r="17" spans="1:11" ht="12" customHeight="1">
      <c r="A17" s="112" t="s">
        <v>357</v>
      </c>
      <c r="B17" s="114">
        <v>7.8392650306836744</v>
      </c>
      <c r="C17" s="113">
        <v>8.9647777887989868</v>
      </c>
      <c r="D17" s="114">
        <v>9.1661201050494974</v>
      </c>
      <c r="E17" s="113">
        <v>9.3240027282935358</v>
      </c>
      <c r="F17" s="114">
        <v>8.0702866940523439</v>
      </c>
      <c r="G17" s="113">
        <v>7.9120640603918364</v>
      </c>
      <c r="H17" s="114">
        <v>7.848495546173881</v>
      </c>
      <c r="I17" s="113">
        <v>7.3876346328671945</v>
      </c>
      <c r="J17" s="114">
        <v>6.2868841828126989</v>
      </c>
      <c r="K17" s="113">
        <v>5.683310644153428</v>
      </c>
    </row>
    <row r="18" spans="1:11" ht="12" customHeight="1">
      <c r="A18" s="112" t="s">
        <v>54</v>
      </c>
      <c r="B18" s="114">
        <v>1.4094280599795029E-2</v>
      </c>
      <c r="C18" s="113">
        <v>0</v>
      </c>
      <c r="D18" s="114">
        <v>6.4277473974477268E-3</v>
      </c>
      <c r="E18" s="113">
        <v>7.595140301601533E-3</v>
      </c>
      <c r="F18" s="114">
        <v>2.9771229777241829E-3</v>
      </c>
      <c r="G18" s="113">
        <v>9.0389703403748068E-3</v>
      </c>
      <c r="H18" s="114">
        <v>4.33088040245276E-3</v>
      </c>
      <c r="I18" s="113">
        <v>4.1087462691359418E-3</v>
      </c>
      <c r="J18" s="114">
        <v>0</v>
      </c>
      <c r="K18" s="113">
        <v>4.875787381617043E-3</v>
      </c>
    </row>
    <row r="19" spans="1:11" ht="12" customHeight="1">
      <c r="A19" s="464" t="s">
        <v>167</v>
      </c>
      <c r="B19" s="465"/>
      <c r="C19" s="135"/>
      <c r="D19" s="465"/>
      <c r="E19" s="135"/>
      <c r="F19" s="465"/>
      <c r="G19" s="135"/>
      <c r="H19" s="465"/>
      <c r="I19" s="135"/>
      <c r="J19" s="465"/>
      <c r="K19" s="135"/>
    </row>
    <row r="20" spans="1:11" ht="12" customHeight="1">
      <c r="A20" s="466" t="s">
        <v>30</v>
      </c>
      <c r="B20" s="111">
        <v>100</v>
      </c>
      <c r="C20" s="110">
        <v>100</v>
      </c>
      <c r="D20" s="111">
        <v>100</v>
      </c>
      <c r="E20" s="110">
        <v>100</v>
      </c>
      <c r="F20" s="111">
        <v>100</v>
      </c>
      <c r="G20" s="110">
        <v>100</v>
      </c>
      <c r="H20" s="111">
        <v>100</v>
      </c>
      <c r="I20" s="110">
        <v>100</v>
      </c>
      <c r="J20" s="111">
        <v>100</v>
      </c>
      <c r="K20" s="110">
        <v>100</v>
      </c>
    </row>
    <row r="21" spans="1:11" ht="12" customHeight="1">
      <c r="A21" s="112" t="s">
        <v>55</v>
      </c>
      <c r="B21" s="114">
        <v>67.726534139730816</v>
      </c>
      <c r="C21" s="113">
        <v>67.586752190957355</v>
      </c>
      <c r="D21" s="114">
        <v>68.218575286197847</v>
      </c>
      <c r="E21" s="113">
        <v>65.591509068215089</v>
      </c>
      <c r="F21" s="114">
        <v>66.209244070732481</v>
      </c>
      <c r="G21" s="113">
        <v>65.531929432140984</v>
      </c>
      <c r="H21" s="114">
        <v>65.592529594694426</v>
      </c>
      <c r="I21" s="113">
        <v>64.423094454819889</v>
      </c>
      <c r="J21" s="114">
        <v>64.908705898660074</v>
      </c>
      <c r="K21" s="113">
        <v>64.406992367537612</v>
      </c>
    </row>
    <row r="22" spans="1:11" ht="12" customHeight="1">
      <c r="A22" s="112" t="s">
        <v>56</v>
      </c>
      <c r="B22" s="114">
        <v>15.333152697644859</v>
      </c>
      <c r="C22" s="113">
        <v>15.406661205819795</v>
      </c>
      <c r="D22" s="114">
        <v>14.24736621914578</v>
      </c>
      <c r="E22" s="113">
        <v>15.784823233351341</v>
      </c>
      <c r="F22" s="114">
        <v>17.860612080550194</v>
      </c>
      <c r="G22" s="113">
        <v>19.088944731326446</v>
      </c>
      <c r="H22" s="114">
        <v>19.424050306685224</v>
      </c>
      <c r="I22" s="113">
        <v>20.402383054758946</v>
      </c>
      <c r="J22" s="114">
        <v>21.248593992480689</v>
      </c>
      <c r="K22" s="113">
        <v>21.231690634432255</v>
      </c>
    </row>
    <row r="23" spans="1:11" ht="12" customHeight="1">
      <c r="A23" s="112" t="s">
        <v>57</v>
      </c>
      <c r="B23" s="114">
        <v>0.37813346988728497</v>
      </c>
      <c r="C23" s="113">
        <v>3.3547460172763492E-2</v>
      </c>
      <c r="D23" s="114">
        <v>4.8872323432092184E-2</v>
      </c>
      <c r="E23" s="113">
        <v>1.4634731408664422E-2</v>
      </c>
      <c r="F23" s="114">
        <v>5.2791761940955917E-2</v>
      </c>
      <c r="G23" s="113">
        <v>4.1765618877223021E-2</v>
      </c>
      <c r="H23" s="114">
        <v>3.0891878425510715E-2</v>
      </c>
      <c r="I23" s="113">
        <v>5.5122304444427082E-2</v>
      </c>
      <c r="J23" s="114">
        <v>5.5818849725853895E-2</v>
      </c>
      <c r="K23" s="113">
        <v>6.8200835163241852E-2</v>
      </c>
    </row>
    <row r="24" spans="1:11" ht="12" customHeight="1">
      <c r="A24" s="112" t="s">
        <v>58</v>
      </c>
      <c r="B24" s="114">
        <v>0.28943140359730174</v>
      </c>
      <c r="C24" s="113">
        <v>0.24510588392420724</v>
      </c>
      <c r="D24" s="114">
        <v>0.48221960217548399</v>
      </c>
      <c r="E24" s="113">
        <v>0.43214637959118851</v>
      </c>
      <c r="F24" s="114">
        <v>0.41551427621398968</v>
      </c>
      <c r="G24" s="113">
        <v>0.3240496055624274</v>
      </c>
      <c r="H24" s="114">
        <v>0.23335566895177226</v>
      </c>
      <c r="I24" s="113">
        <v>0.19173966383534027</v>
      </c>
      <c r="J24" s="114">
        <v>0.32620311005897507</v>
      </c>
      <c r="K24" s="113">
        <v>0.24526713922930926</v>
      </c>
    </row>
    <row r="25" spans="1:11" ht="12" customHeight="1">
      <c r="A25" s="112" t="s">
        <v>59</v>
      </c>
      <c r="B25" s="114">
        <v>8.729509656966199</v>
      </c>
      <c r="C25" s="113">
        <v>8.4401300329587006</v>
      </c>
      <c r="D25" s="114">
        <v>8.4970904803559879</v>
      </c>
      <c r="E25" s="113">
        <v>9.3146580956289835</v>
      </c>
      <c r="F25" s="114">
        <v>7.8882694514144411</v>
      </c>
      <c r="G25" s="113">
        <v>7.5028901250458437</v>
      </c>
      <c r="H25" s="114">
        <v>7.3523014277614553</v>
      </c>
      <c r="I25" s="113">
        <v>7.8729497628405989</v>
      </c>
      <c r="J25" s="114">
        <v>7.523119711764946</v>
      </c>
      <c r="K25" s="113">
        <v>8.8050050092127474</v>
      </c>
    </row>
    <row r="26" spans="1:11" ht="12" customHeight="1">
      <c r="A26" s="112" t="s">
        <v>52</v>
      </c>
      <c r="B26" s="114">
        <v>7.9545991254912577E-3</v>
      </c>
      <c r="C26" s="113">
        <v>2.3550396069454704E-2</v>
      </c>
      <c r="D26" s="114">
        <v>4.1455900810101545E-3</v>
      </c>
      <c r="E26" s="113">
        <v>0</v>
      </c>
      <c r="F26" s="114">
        <v>0</v>
      </c>
      <c r="G26" s="113">
        <v>4.6018878896439399E-3</v>
      </c>
      <c r="H26" s="114">
        <v>2.267924333797227E-3</v>
      </c>
      <c r="I26" s="113">
        <v>0</v>
      </c>
      <c r="J26" s="114">
        <v>5.9939704403601506E-3</v>
      </c>
      <c r="K26" s="113">
        <v>7.3714167527934469E-3</v>
      </c>
    </row>
    <row r="27" spans="1:11" ht="12" customHeight="1">
      <c r="A27" s="112" t="s">
        <v>53</v>
      </c>
      <c r="B27" s="114">
        <v>0.1082985526772612</v>
      </c>
      <c r="C27" s="113">
        <v>0.10787345850605928</v>
      </c>
      <c r="D27" s="114">
        <v>8.7475754002966574E-3</v>
      </c>
      <c r="E27" s="113">
        <v>0.11964534800767755</v>
      </c>
      <c r="F27" s="114">
        <v>0.14530102081741011</v>
      </c>
      <c r="G27" s="113">
        <v>9.2351522876263595E-2</v>
      </c>
      <c r="H27" s="114">
        <v>4.831366080786214E-2</v>
      </c>
      <c r="I27" s="113">
        <v>5.8117727958241189E-2</v>
      </c>
      <c r="J27" s="114">
        <v>4.4330406381830278E-2</v>
      </c>
      <c r="K27" s="113">
        <v>3.7192148161821481E-2</v>
      </c>
    </row>
    <row r="28" spans="1:11" ht="12" customHeight="1">
      <c r="A28" s="112" t="s">
        <v>357</v>
      </c>
      <c r="B28" s="114">
        <v>7.4091290625422062</v>
      </c>
      <c r="C28" s="113">
        <v>8.1563793715916635</v>
      </c>
      <c r="D28" s="114">
        <v>8.4849579736051428</v>
      </c>
      <c r="E28" s="113">
        <v>8.7386585416398468</v>
      </c>
      <c r="F28" s="114">
        <v>7.4282673383305298</v>
      </c>
      <c r="G28" s="113">
        <v>7.402520161149746</v>
      </c>
      <c r="H28" s="114">
        <v>7.3110664398742333</v>
      </c>
      <c r="I28" s="113">
        <v>6.9916766297057453</v>
      </c>
      <c r="J28" s="114">
        <v>5.8872340604872786</v>
      </c>
      <c r="K28" s="113">
        <v>5.1925234339470796</v>
      </c>
    </row>
    <row r="29" spans="1:11" ht="12" customHeight="1">
      <c r="A29" s="467" t="s">
        <v>54</v>
      </c>
      <c r="B29" s="114">
        <v>1.7856417828576731E-2</v>
      </c>
      <c r="C29" s="113">
        <v>0</v>
      </c>
      <c r="D29" s="114">
        <v>8.024949606359107E-3</v>
      </c>
      <c r="E29" s="113">
        <v>3.9246021572107593E-3</v>
      </c>
      <c r="F29" s="114">
        <v>0</v>
      </c>
      <c r="G29" s="113">
        <v>1.0946915131425735E-2</v>
      </c>
      <c r="H29" s="114">
        <v>5.2230984657148259E-3</v>
      </c>
      <c r="I29" s="113">
        <v>4.9164016368035968E-3</v>
      </c>
      <c r="J29" s="114">
        <v>5.2230984657148259E-3</v>
      </c>
      <c r="K29" s="113">
        <v>5.7570155631320721E-3</v>
      </c>
    </row>
    <row r="30" spans="1:11" ht="12" customHeight="1">
      <c r="A30" s="466" t="s">
        <v>10</v>
      </c>
      <c r="B30" s="111">
        <v>100</v>
      </c>
      <c r="C30" s="110">
        <v>100</v>
      </c>
      <c r="D30" s="111">
        <v>100</v>
      </c>
      <c r="E30" s="110">
        <v>100</v>
      </c>
      <c r="F30" s="111">
        <v>100</v>
      </c>
      <c r="G30" s="110">
        <v>100</v>
      </c>
      <c r="H30" s="111">
        <v>100</v>
      </c>
      <c r="I30" s="110">
        <v>100</v>
      </c>
      <c r="J30" s="111">
        <v>100</v>
      </c>
      <c r="K30" s="110">
        <v>100</v>
      </c>
    </row>
    <row r="31" spans="1:11" ht="12" customHeight="1">
      <c r="A31" s="112" t="s">
        <v>55</v>
      </c>
      <c r="B31" s="114">
        <v>85.89448686906313</v>
      </c>
      <c r="C31" s="113">
        <v>84.163137974822888</v>
      </c>
      <c r="D31" s="114">
        <v>84.722726041298372</v>
      </c>
      <c r="E31" s="113">
        <v>84.705531846109224</v>
      </c>
      <c r="F31" s="114">
        <v>84.886991070762178</v>
      </c>
      <c r="G31" s="113">
        <v>83.68824313454752</v>
      </c>
      <c r="H31" s="114">
        <v>82.272750776025845</v>
      </c>
      <c r="I31" s="113">
        <v>83.308073906598096</v>
      </c>
      <c r="J31" s="114">
        <v>83.694232601298083</v>
      </c>
      <c r="K31" s="113">
        <v>82.87677004648215</v>
      </c>
    </row>
    <row r="32" spans="1:11" ht="12" customHeight="1">
      <c r="A32" s="112" t="s">
        <v>56</v>
      </c>
      <c r="B32" s="114">
        <v>3.6973055193394173</v>
      </c>
      <c r="C32" s="113">
        <v>3.1524875533180041</v>
      </c>
      <c r="D32" s="114">
        <v>2.7847547153639054</v>
      </c>
      <c r="E32" s="113">
        <v>2.8064131190978401</v>
      </c>
      <c r="F32" s="114">
        <v>3.4406863904949589</v>
      </c>
      <c r="G32" s="113">
        <v>5.108025481494205</v>
      </c>
      <c r="H32" s="114">
        <v>5.9960402249098879</v>
      </c>
      <c r="I32" s="113">
        <v>5.8076805220833645</v>
      </c>
      <c r="J32" s="114">
        <v>6.6454447440243172</v>
      </c>
      <c r="K32" s="113">
        <v>7.2563057642589648</v>
      </c>
    </row>
    <row r="33" spans="1:11" ht="12" customHeight="1">
      <c r="A33" s="112" t="s">
        <v>57</v>
      </c>
      <c r="B33" s="114">
        <v>0.37002545477121745</v>
      </c>
      <c r="C33" s="113">
        <v>0</v>
      </c>
      <c r="D33" s="114">
        <v>1.0714127188934448E-2</v>
      </c>
      <c r="E33" s="113">
        <v>7.0203908281684074E-2</v>
      </c>
      <c r="F33" s="114">
        <v>0</v>
      </c>
      <c r="G33" s="113">
        <v>1.4864755499546623E-2</v>
      </c>
      <c r="H33" s="114">
        <v>1.6679760278485278E-2</v>
      </c>
      <c r="I33" s="113">
        <v>8.3645970500302286E-2</v>
      </c>
      <c r="J33" s="114">
        <v>0</v>
      </c>
      <c r="K33" s="113">
        <v>3.4886895673013722E-2</v>
      </c>
    </row>
    <row r="34" spans="1:11" ht="12" customHeight="1">
      <c r="A34" s="112" t="s">
        <v>58</v>
      </c>
      <c r="B34" s="114">
        <v>0</v>
      </c>
      <c r="C34" s="113">
        <v>0</v>
      </c>
      <c r="D34" s="114">
        <v>6.4277473974477268E-3</v>
      </c>
      <c r="E34" s="113">
        <v>0.54134661555357289</v>
      </c>
      <c r="F34" s="114">
        <v>0.60152859404601022</v>
      </c>
      <c r="G34" s="113">
        <v>1.4864755499546623E-2</v>
      </c>
      <c r="H34" s="114">
        <v>0.1943192072443535</v>
      </c>
      <c r="I34" s="113">
        <v>0.17126719504418328</v>
      </c>
      <c r="J34" s="114">
        <v>4.8872062516614023E-2</v>
      </c>
      <c r="K34" s="113">
        <v>3.3201538394124173E-2</v>
      </c>
    </row>
    <row r="35" spans="1:11" ht="12" customHeight="1">
      <c r="A35" s="112" t="s">
        <v>59</v>
      </c>
      <c r="B35" s="114">
        <v>0.57133544421680016</v>
      </c>
      <c r="C35" s="113">
        <v>0.53197839835894511</v>
      </c>
      <c r="D35" s="114">
        <v>0.53448188776798711</v>
      </c>
      <c r="E35" s="113">
        <v>0</v>
      </c>
      <c r="F35" s="114">
        <v>0</v>
      </c>
      <c r="G35" s="113">
        <v>0.74753203767720033</v>
      </c>
      <c r="H35" s="114">
        <v>1.0378146845273539</v>
      </c>
      <c r="I35" s="113">
        <v>1.2068208733964405</v>
      </c>
      <c r="J35" s="114">
        <v>1.1864683825823932</v>
      </c>
      <c r="K35" s="113">
        <v>1.3786222541316535</v>
      </c>
    </row>
    <row r="36" spans="1:11" ht="12" customHeight="1">
      <c r="A36" s="112" t="s">
        <v>52</v>
      </c>
      <c r="B36" s="114">
        <v>1.6142050040355127E-2</v>
      </c>
      <c r="C36" s="113">
        <v>0</v>
      </c>
      <c r="D36" s="114">
        <v>2.0509900618817373E-2</v>
      </c>
      <c r="E36" s="113">
        <v>0</v>
      </c>
      <c r="F36" s="114">
        <v>9.8931445113691757E-2</v>
      </c>
      <c r="G36" s="113">
        <v>5.1531152398428301E-2</v>
      </c>
      <c r="H36" s="114">
        <v>0</v>
      </c>
      <c r="I36" s="113">
        <v>1.0435041864394147E-2</v>
      </c>
      <c r="J36" s="114">
        <v>1.0236715797398883E-2</v>
      </c>
      <c r="K36" s="113">
        <v>0</v>
      </c>
    </row>
    <row r="37" spans="1:11" ht="12" customHeight="1">
      <c r="A37" s="112" t="s">
        <v>53</v>
      </c>
      <c r="B37" s="114">
        <v>0</v>
      </c>
      <c r="C37" s="113">
        <v>1.5505053872309679E-2</v>
      </c>
      <c r="D37" s="114">
        <v>1.9438487899923931E-2</v>
      </c>
      <c r="E37" s="113">
        <v>0</v>
      </c>
      <c r="F37" s="114">
        <v>0</v>
      </c>
      <c r="G37" s="113">
        <v>6.3753284698055523E-2</v>
      </c>
      <c r="H37" s="114">
        <v>2.5186438020512771E-2</v>
      </c>
      <c r="I37" s="113">
        <v>1.0103770694095919E-2</v>
      </c>
      <c r="J37" s="114">
        <v>1.419931546090813E-2</v>
      </c>
      <c r="K37" s="113">
        <v>2.1404037441897308E-2</v>
      </c>
    </row>
    <row r="38" spans="1:11" ht="12" customHeight="1">
      <c r="A38" s="112" t="s">
        <v>357</v>
      </c>
      <c r="B38" s="114">
        <v>9.4507046625690698</v>
      </c>
      <c r="C38" s="113">
        <v>12.136891019627848</v>
      </c>
      <c r="D38" s="114">
        <v>11.907374839862063</v>
      </c>
      <c r="E38" s="113">
        <v>11.853050383585915</v>
      </c>
      <c r="F38" s="114">
        <v>10.955506257453603</v>
      </c>
      <c r="G38" s="113">
        <v>10.326050153685056</v>
      </c>
      <c r="H38" s="114">
        <v>10.457208908993559</v>
      </c>
      <c r="I38" s="113">
        <v>9.4019727198191259</v>
      </c>
      <c r="J38" s="114">
        <v>8.4005461783202868</v>
      </c>
      <c r="K38" s="113">
        <v>8.3988094636181927</v>
      </c>
    </row>
    <row r="39" spans="1:11" ht="12" customHeight="1">
      <c r="A39" s="468" t="s">
        <v>54</v>
      </c>
      <c r="B39" s="114">
        <v>0</v>
      </c>
      <c r="C39" s="113">
        <v>0</v>
      </c>
      <c r="D39" s="114">
        <v>6.4277473974477268E-3</v>
      </c>
      <c r="E39" s="113">
        <v>2.3454127371759014E-2</v>
      </c>
      <c r="F39" s="114">
        <v>1.6356242129550964E-2</v>
      </c>
      <c r="G39" s="113">
        <v>0</v>
      </c>
      <c r="H39" s="114">
        <v>0</v>
      </c>
      <c r="I39" s="113">
        <v>0</v>
      </c>
      <c r="J39" s="114">
        <v>0</v>
      </c>
      <c r="K39" s="113">
        <v>0</v>
      </c>
    </row>
    <row r="40" spans="1:11" ht="12.75" customHeight="1">
      <c r="A40" s="465" t="s">
        <v>391</v>
      </c>
      <c r="B40" s="465"/>
      <c r="C40" s="465"/>
      <c r="D40" s="465"/>
      <c r="E40" s="465"/>
      <c r="F40" s="465"/>
      <c r="G40" s="465"/>
      <c r="H40" s="465"/>
      <c r="I40" s="465"/>
      <c r="J40" s="465"/>
      <c r="K40" s="465"/>
    </row>
    <row r="41" spans="1:11" ht="12.75" customHeight="1">
      <c r="A41" s="466" t="s">
        <v>3</v>
      </c>
      <c r="B41" s="111">
        <v>100</v>
      </c>
      <c r="C41" s="110">
        <v>100</v>
      </c>
      <c r="D41" s="111">
        <v>100</v>
      </c>
      <c r="E41" s="110">
        <v>100</v>
      </c>
      <c r="F41" s="111">
        <v>100</v>
      </c>
      <c r="G41" s="110">
        <v>100</v>
      </c>
      <c r="H41" s="111">
        <v>100</v>
      </c>
      <c r="I41" s="110">
        <v>100</v>
      </c>
      <c r="J41" s="111">
        <v>100</v>
      </c>
      <c r="K41" s="110">
        <v>100</v>
      </c>
    </row>
    <row r="42" spans="1:11" ht="12.75" customHeight="1">
      <c r="A42" s="112" t="s">
        <v>55</v>
      </c>
      <c r="B42" s="114">
        <v>73.967070212182165</v>
      </c>
      <c r="C42" s="113">
        <v>75.174693743795359</v>
      </c>
      <c r="D42" s="114">
        <v>75.033499676554854</v>
      </c>
      <c r="E42" s="113">
        <v>73.052272669008119</v>
      </c>
      <c r="F42" s="114">
        <v>72.215591587586744</v>
      </c>
      <c r="G42" s="113">
        <v>71.964124002927647</v>
      </c>
      <c r="H42" s="114">
        <v>70.947527634390639</v>
      </c>
      <c r="I42" s="113">
        <v>67.867735283576508</v>
      </c>
      <c r="J42" s="114">
        <v>66.865313665445754</v>
      </c>
      <c r="K42" s="113">
        <v>67.412778685137454</v>
      </c>
    </row>
    <row r="43" spans="1:11" ht="12.75" customHeight="1">
      <c r="A43" s="112" t="s">
        <v>56</v>
      </c>
      <c r="B43" s="114">
        <v>6.8348753338478812</v>
      </c>
      <c r="C43" s="113">
        <v>5.3970487600358545</v>
      </c>
      <c r="D43" s="114">
        <v>5.7544358192403662</v>
      </c>
      <c r="E43" s="113">
        <v>6.4116697003102008</v>
      </c>
      <c r="F43" s="114">
        <v>7.0089256421124322</v>
      </c>
      <c r="G43" s="113">
        <v>8.2746594314494484</v>
      </c>
      <c r="H43" s="114">
        <v>9.2802307482610349</v>
      </c>
      <c r="I43" s="113">
        <v>9.8085250420296095</v>
      </c>
      <c r="J43" s="114">
        <v>11.454142732288561</v>
      </c>
      <c r="K43" s="113">
        <v>11.379110175328124</v>
      </c>
    </row>
    <row r="44" spans="1:11" ht="12.75" customHeight="1">
      <c r="A44" s="112" t="s">
        <v>57</v>
      </c>
      <c r="B44" s="114">
        <v>0</v>
      </c>
      <c r="C44" s="113">
        <v>0</v>
      </c>
      <c r="D44" s="114">
        <v>0</v>
      </c>
      <c r="E44" s="113">
        <v>0</v>
      </c>
      <c r="F44" s="114">
        <v>3.0502889794123227E-2</v>
      </c>
      <c r="G44" s="113">
        <v>0</v>
      </c>
      <c r="H44" s="114">
        <v>2.2336150267769993E-2</v>
      </c>
      <c r="I44" s="113">
        <v>0</v>
      </c>
      <c r="J44" s="114">
        <v>2.5518883974140861E-2</v>
      </c>
      <c r="K44" s="113">
        <v>1.0822723784411343E-2</v>
      </c>
    </row>
    <row r="45" spans="1:11" ht="12.75" customHeight="1">
      <c r="A45" s="112" t="s">
        <v>58</v>
      </c>
      <c r="B45" s="114">
        <v>6.4154064505431374E-2</v>
      </c>
      <c r="C45" s="113">
        <v>7.4793018033213504E-2</v>
      </c>
      <c r="D45" s="114">
        <v>7.8550965714813792E-2</v>
      </c>
      <c r="E45" s="113">
        <v>8.0754736329376783E-2</v>
      </c>
      <c r="F45" s="114">
        <v>0.35379805313532464</v>
      </c>
      <c r="G45" s="113">
        <v>0</v>
      </c>
      <c r="H45" s="114">
        <v>0.14685579113061373</v>
      </c>
      <c r="I45" s="113">
        <v>7.1852886841225899E-2</v>
      </c>
      <c r="J45" s="114">
        <v>0.17562996617496948</v>
      </c>
      <c r="K45" s="113">
        <v>5.59174062194586E-2</v>
      </c>
    </row>
    <row r="46" spans="1:11" ht="12.75" customHeight="1">
      <c r="A46" s="112" t="s">
        <v>59</v>
      </c>
      <c r="B46" s="114">
        <v>8.527358254061939</v>
      </c>
      <c r="C46" s="113">
        <v>8.5131032355690923</v>
      </c>
      <c r="D46" s="114">
        <v>8.2647937652096228</v>
      </c>
      <c r="E46" s="113">
        <v>8.6413061391911334</v>
      </c>
      <c r="F46" s="114">
        <v>9.1813698280310909</v>
      </c>
      <c r="G46" s="113">
        <v>8.5417268469209269</v>
      </c>
      <c r="H46" s="114">
        <v>8.0941284064827599</v>
      </c>
      <c r="I46" s="113">
        <v>8.9807451577214152</v>
      </c>
      <c r="J46" s="114">
        <v>8.7925064547765341</v>
      </c>
      <c r="K46" s="113">
        <v>9.2891766202929347</v>
      </c>
    </row>
    <row r="47" spans="1:11" ht="12.75" customHeight="1">
      <c r="A47" s="112" t="s">
        <v>52</v>
      </c>
      <c r="B47" s="114">
        <v>2.0331903520182867E-2</v>
      </c>
      <c r="C47" s="113">
        <v>0</v>
      </c>
      <c r="D47" s="114">
        <v>2.0985429565967408E-2</v>
      </c>
      <c r="E47" s="113">
        <v>0</v>
      </c>
      <c r="F47" s="114">
        <v>0</v>
      </c>
      <c r="G47" s="113">
        <v>0</v>
      </c>
      <c r="H47" s="114">
        <v>0</v>
      </c>
      <c r="I47" s="113">
        <v>1.0907787640957184E-2</v>
      </c>
      <c r="J47" s="114">
        <v>2.9688636257497215E-2</v>
      </c>
      <c r="K47" s="113">
        <v>0</v>
      </c>
    </row>
    <row r="48" spans="1:11" ht="12.75" customHeight="1">
      <c r="A48" s="112" t="s">
        <v>53</v>
      </c>
      <c r="B48" s="114">
        <v>0.20845136036226319</v>
      </c>
      <c r="C48" s="113">
        <v>9.8117644790993983E-2</v>
      </c>
      <c r="D48" s="114">
        <v>0</v>
      </c>
      <c r="E48" s="113">
        <v>5.7498837205043778E-2</v>
      </c>
      <c r="F48" s="114">
        <v>0.15552926947352369</v>
      </c>
      <c r="G48" s="113">
        <v>0.11678661366669206</v>
      </c>
      <c r="H48" s="114">
        <v>3.7637292577187231E-2</v>
      </c>
      <c r="I48" s="113">
        <v>0.10596136565501264</v>
      </c>
      <c r="J48" s="114">
        <v>2.4684933517469594E-2</v>
      </c>
      <c r="K48" s="113">
        <v>0</v>
      </c>
    </row>
    <row r="49" spans="1:11" ht="12.75" customHeight="1">
      <c r="A49" s="112" t="s">
        <v>357</v>
      </c>
      <c r="B49" s="114">
        <v>10.3268304141589</v>
      </c>
      <c r="C49" s="113">
        <v>10.742243597775486</v>
      </c>
      <c r="D49" s="114">
        <v>10.807111172719711</v>
      </c>
      <c r="E49" s="113">
        <v>11.724635504982622</v>
      </c>
      <c r="F49" s="114">
        <v>11.054282729866763</v>
      </c>
      <c r="G49" s="113">
        <v>11.102703105035292</v>
      </c>
      <c r="H49" s="114">
        <v>11.44455094664826</v>
      </c>
      <c r="I49" s="113">
        <v>13.128128414094247</v>
      </c>
      <c r="J49" s="114">
        <v>12.632514727565065</v>
      </c>
      <c r="K49" s="113">
        <v>11.833172632283201</v>
      </c>
    </row>
    <row r="50" spans="1:11" ht="12.75" customHeight="1">
      <c r="A50" s="467" t="s">
        <v>54</v>
      </c>
      <c r="B50" s="114">
        <v>5.0928457361234754E-2</v>
      </c>
      <c r="C50" s="113">
        <v>0</v>
      </c>
      <c r="D50" s="114">
        <v>4.062317099467086E-2</v>
      </c>
      <c r="E50" s="113">
        <v>3.1862412973495603E-2</v>
      </c>
      <c r="F50" s="114">
        <v>0</v>
      </c>
      <c r="G50" s="113">
        <v>0</v>
      </c>
      <c r="H50" s="114">
        <v>2.6733030241740462E-2</v>
      </c>
      <c r="I50" s="113">
        <v>2.6144062441024362E-2</v>
      </c>
      <c r="J50" s="114">
        <v>0</v>
      </c>
      <c r="K50" s="113">
        <v>1.9021756954419936E-2</v>
      </c>
    </row>
    <row r="51" spans="1:11" ht="12.75" customHeight="1">
      <c r="A51" s="466" t="s">
        <v>4</v>
      </c>
      <c r="B51" s="111">
        <v>100</v>
      </c>
      <c r="C51" s="110">
        <v>100</v>
      </c>
      <c r="D51" s="111">
        <v>100</v>
      </c>
      <c r="E51" s="110">
        <v>100</v>
      </c>
      <c r="F51" s="111">
        <v>100</v>
      </c>
      <c r="G51" s="110">
        <v>100</v>
      </c>
      <c r="H51" s="111">
        <v>100</v>
      </c>
      <c r="I51" s="110">
        <v>100</v>
      </c>
      <c r="J51" s="111">
        <v>100</v>
      </c>
      <c r="K51" s="110">
        <v>100</v>
      </c>
    </row>
    <row r="52" spans="1:11" ht="12.75" customHeight="1">
      <c r="A52" s="112" t="s">
        <v>55</v>
      </c>
      <c r="B52" s="114">
        <v>88.486647404672851</v>
      </c>
      <c r="C52" s="113">
        <v>89.746201905599293</v>
      </c>
      <c r="D52" s="114">
        <v>90.49732641820448</v>
      </c>
      <c r="E52" s="113">
        <v>89.793118519777579</v>
      </c>
      <c r="F52" s="114">
        <v>86.126642467469054</v>
      </c>
      <c r="G52" s="113">
        <v>80.720426409903709</v>
      </c>
      <c r="H52" s="114">
        <v>79.264326257371337</v>
      </c>
      <c r="I52" s="113">
        <v>78.99577206570136</v>
      </c>
      <c r="J52" s="114">
        <v>81.440152004796872</v>
      </c>
      <c r="K52" s="113">
        <v>78.651552808773317</v>
      </c>
    </row>
    <row r="53" spans="1:11" ht="12.75" customHeight="1">
      <c r="A53" s="112" t="s">
        <v>56</v>
      </c>
      <c r="B53" s="114">
        <v>2.6854259195117565</v>
      </c>
      <c r="C53" s="113">
        <v>2.2382759990869356</v>
      </c>
      <c r="D53" s="114">
        <v>3.2440799260242028</v>
      </c>
      <c r="E53" s="113">
        <v>3.2108717998526903</v>
      </c>
      <c r="F53" s="114">
        <v>5.5467108195886139</v>
      </c>
      <c r="G53" s="113">
        <v>9.6053988995873443</v>
      </c>
      <c r="H53" s="114">
        <v>8.0178885792552474</v>
      </c>
      <c r="I53" s="113">
        <v>6.9918060388371313</v>
      </c>
      <c r="J53" s="114">
        <v>7.8065988147986642</v>
      </c>
      <c r="K53" s="113">
        <v>10.1966915696238</v>
      </c>
    </row>
    <row r="54" spans="1:11" ht="12.75" customHeight="1">
      <c r="A54" s="112" t="s">
        <v>57</v>
      </c>
      <c r="B54" s="114">
        <v>0</v>
      </c>
      <c r="C54" s="113">
        <v>0</v>
      </c>
      <c r="D54" s="114">
        <v>0</v>
      </c>
      <c r="E54" s="113">
        <v>5.9490566495884231E-2</v>
      </c>
      <c r="F54" s="114">
        <v>0</v>
      </c>
      <c r="G54" s="113">
        <v>0</v>
      </c>
      <c r="H54" s="114">
        <v>0</v>
      </c>
      <c r="I54" s="113">
        <v>4.4898417330789094E-2</v>
      </c>
      <c r="J54" s="114">
        <v>0</v>
      </c>
      <c r="K54" s="113">
        <v>0</v>
      </c>
    </row>
    <row r="55" spans="1:11" ht="12.75" customHeight="1">
      <c r="A55" s="112" t="s">
        <v>58</v>
      </c>
      <c r="B55" s="114">
        <v>7.4095833534283576E-2</v>
      </c>
      <c r="C55" s="113">
        <v>0</v>
      </c>
      <c r="D55" s="114">
        <v>0</v>
      </c>
      <c r="E55" s="113">
        <v>0</v>
      </c>
      <c r="F55" s="114">
        <v>0</v>
      </c>
      <c r="G55" s="113">
        <v>0</v>
      </c>
      <c r="H55" s="114">
        <v>0.18196458598122725</v>
      </c>
      <c r="I55" s="113">
        <v>6.7721779473940216E-2</v>
      </c>
      <c r="J55" s="114">
        <v>0.16430846383267014</v>
      </c>
      <c r="K55" s="113">
        <v>7.9281378832240595E-2</v>
      </c>
    </row>
    <row r="56" spans="1:11" ht="12.75" customHeight="1">
      <c r="A56" s="112" t="s">
        <v>59</v>
      </c>
      <c r="B56" s="114">
        <v>2.1891153658975022</v>
      </c>
      <c r="C56" s="113">
        <v>2.4318794754952107</v>
      </c>
      <c r="D56" s="114">
        <v>2.058859003738994</v>
      </c>
      <c r="E56" s="113">
        <v>3.3800354515212585</v>
      </c>
      <c r="F56" s="114">
        <v>4.8912097476066148</v>
      </c>
      <c r="G56" s="113">
        <v>4.8873796423658868</v>
      </c>
      <c r="H56" s="114">
        <v>4.5980595707056748</v>
      </c>
      <c r="I56" s="113">
        <v>6.4556441052119578</v>
      </c>
      <c r="J56" s="114">
        <v>5.1227641200152627</v>
      </c>
      <c r="K56" s="113">
        <v>5.6806029809798435</v>
      </c>
    </row>
    <row r="57" spans="1:11" ht="12.75" customHeight="1">
      <c r="A57" s="112" t="s">
        <v>52</v>
      </c>
      <c r="B57" s="114">
        <v>0</v>
      </c>
      <c r="C57" s="113">
        <v>0</v>
      </c>
      <c r="D57" s="114">
        <v>0</v>
      </c>
      <c r="E57" s="113">
        <v>0</v>
      </c>
      <c r="F57" s="114">
        <v>0</v>
      </c>
      <c r="G57" s="113">
        <v>5.7169876203576345E-2</v>
      </c>
      <c r="H57" s="114">
        <v>0</v>
      </c>
      <c r="I57" s="113">
        <v>0</v>
      </c>
      <c r="J57" s="114">
        <v>0</v>
      </c>
      <c r="K57" s="113">
        <v>0</v>
      </c>
    </row>
    <row r="58" spans="1:11" ht="12.75" customHeight="1">
      <c r="A58" s="112" t="s">
        <v>53</v>
      </c>
      <c r="B58" s="114">
        <v>0</v>
      </c>
      <c r="C58" s="113">
        <v>0</v>
      </c>
      <c r="D58" s="114">
        <v>0</v>
      </c>
      <c r="E58" s="113">
        <v>0</v>
      </c>
      <c r="F58" s="114">
        <v>0.1753380458086565</v>
      </c>
      <c r="G58" s="113">
        <v>0</v>
      </c>
      <c r="H58" s="114">
        <v>0</v>
      </c>
      <c r="I58" s="113">
        <v>0</v>
      </c>
      <c r="J58" s="114">
        <v>0</v>
      </c>
      <c r="K58" s="113">
        <v>0</v>
      </c>
    </row>
    <row r="59" spans="1:11" ht="12.75" customHeight="1">
      <c r="A59" s="112" t="s">
        <v>357</v>
      </c>
      <c r="B59" s="114">
        <v>6.5647154763835962</v>
      </c>
      <c r="C59" s="113">
        <v>5.5836426198185709</v>
      </c>
      <c r="D59" s="114">
        <v>4.1997346520323244</v>
      </c>
      <c r="E59" s="113">
        <v>3.5564836623525888</v>
      </c>
      <c r="F59" s="114">
        <v>3.2600989195270538</v>
      </c>
      <c r="G59" s="113">
        <v>4.7296251719394773</v>
      </c>
      <c r="H59" s="114">
        <v>7.9377610066865083</v>
      </c>
      <c r="I59" s="113">
        <v>7.4441575934448307</v>
      </c>
      <c r="J59" s="114">
        <v>5.4661765965565312</v>
      </c>
      <c r="K59" s="113">
        <v>5.3918712617908007</v>
      </c>
    </row>
    <row r="60" spans="1:11" ht="12.75" customHeight="1">
      <c r="A60" s="112" t="s">
        <v>54</v>
      </c>
      <c r="B60" s="114">
        <v>0</v>
      </c>
      <c r="C60" s="113">
        <v>0</v>
      </c>
      <c r="D60" s="114">
        <v>6.4277473974477268E-3</v>
      </c>
      <c r="E60" s="113">
        <v>0</v>
      </c>
      <c r="F60" s="114">
        <v>0</v>
      </c>
      <c r="G60" s="113">
        <v>0</v>
      </c>
      <c r="H60" s="114">
        <v>0</v>
      </c>
      <c r="I60" s="113">
        <v>0</v>
      </c>
      <c r="J60" s="114">
        <v>0</v>
      </c>
      <c r="K60" s="113">
        <v>0</v>
      </c>
    </row>
    <row r="61" spans="1:11" ht="12.75" customHeight="1">
      <c r="A61" s="466" t="s">
        <v>5</v>
      </c>
      <c r="B61" s="111">
        <v>100</v>
      </c>
      <c r="C61" s="110">
        <v>100</v>
      </c>
      <c r="D61" s="111">
        <v>100</v>
      </c>
      <c r="E61" s="110">
        <v>100</v>
      </c>
      <c r="F61" s="111">
        <v>100</v>
      </c>
      <c r="G61" s="110">
        <v>100</v>
      </c>
      <c r="H61" s="111">
        <v>100</v>
      </c>
      <c r="I61" s="110">
        <v>100</v>
      </c>
      <c r="J61" s="111">
        <v>100</v>
      </c>
      <c r="K61" s="110">
        <v>100</v>
      </c>
    </row>
    <row r="62" spans="1:11" ht="12.75" customHeight="1">
      <c r="A62" s="112" t="s">
        <v>55</v>
      </c>
      <c r="B62" s="114">
        <v>91.266439039553973</v>
      </c>
      <c r="C62" s="113">
        <v>89.514318059499288</v>
      </c>
      <c r="D62" s="114">
        <v>91.015362288060601</v>
      </c>
      <c r="E62" s="113">
        <v>93.798802374836271</v>
      </c>
      <c r="F62" s="114">
        <v>91.844567749872553</v>
      </c>
      <c r="G62" s="113">
        <v>91.216352964986839</v>
      </c>
      <c r="H62" s="114">
        <v>89.784229765013052</v>
      </c>
      <c r="I62" s="113">
        <v>88.040167880714577</v>
      </c>
      <c r="J62" s="114">
        <v>88.988509156202539</v>
      </c>
      <c r="K62" s="113">
        <v>88.459395010103378</v>
      </c>
    </row>
    <row r="63" spans="1:11" ht="12.75" customHeight="1">
      <c r="A63" s="112" t="s">
        <v>56</v>
      </c>
      <c r="B63" s="114">
        <v>2.130870548360734</v>
      </c>
      <c r="C63" s="113">
        <v>5.9735909284932163</v>
      </c>
      <c r="D63" s="114">
        <v>5.2241513574740717</v>
      </c>
      <c r="E63" s="113">
        <v>3.0782709286698533</v>
      </c>
      <c r="F63" s="114">
        <v>4.7811047773129252</v>
      </c>
      <c r="G63" s="113">
        <v>5.2823315118397085</v>
      </c>
      <c r="H63" s="114">
        <v>5.330130548302872</v>
      </c>
      <c r="I63" s="113">
        <v>7.9605663888124027</v>
      </c>
      <c r="J63" s="114">
        <v>7.2780688007759426</v>
      </c>
      <c r="K63" s="113">
        <v>8.631285233894296</v>
      </c>
    </row>
    <row r="64" spans="1:11" ht="12.75" customHeight="1">
      <c r="A64" s="112" t="s">
        <v>57</v>
      </c>
      <c r="B64" s="114">
        <v>8.322929671244278E-2</v>
      </c>
      <c r="C64" s="113">
        <v>6.91312658909118E-2</v>
      </c>
      <c r="D64" s="114">
        <v>0.10088138472974409</v>
      </c>
      <c r="E64" s="113">
        <v>0</v>
      </c>
      <c r="F64" s="114">
        <v>0</v>
      </c>
      <c r="G64" s="113">
        <v>0</v>
      </c>
      <c r="H64" s="114">
        <v>0</v>
      </c>
      <c r="I64" s="113">
        <v>0</v>
      </c>
      <c r="J64" s="114">
        <v>0</v>
      </c>
      <c r="K64" s="113">
        <v>0</v>
      </c>
    </row>
    <row r="65" spans="1:11" ht="12.75" customHeight="1">
      <c r="A65" s="112" t="s">
        <v>58</v>
      </c>
      <c r="B65" s="114">
        <v>0</v>
      </c>
      <c r="C65" s="113">
        <v>0</v>
      </c>
      <c r="D65" s="114">
        <v>0</v>
      </c>
      <c r="E65" s="113">
        <v>0</v>
      </c>
      <c r="F65" s="114">
        <v>0</v>
      </c>
      <c r="G65" s="113">
        <v>0</v>
      </c>
      <c r="H65" s="114">
        <v>0</v>
      </c>
      <c r="I65" s="113">
        <v>0.1914941550476858</v>
      </c>
      <c r="J65" s="114">
        <v>9.258405710552578E-2</v>
      </c>
      <c r="K65" s="113">
        <v>0</v>
      </c>
    </row>
    <row r="66" spans="1:11" ht="12.75" customHeight="1">
      <c r="A66" s="112" t="s">
        <v>59</v>
      </c>
      <c r="B66" s="114">
        <v>1.7989561241219558</v>
      </c>
      <c r="C66" s="113">
        <v>0.15496538797023179</v>
      </c>
      <c r="D66" s="114">
        <v>0</v>
      </c>
      <c r="E66" s="113">
        <v>0</v>
      </c>
      <c r="F66" s="114">
        <v>0</v>
      </c>
      <c r="G66" s="113">
        <v>0.49753761047021522</v>
      </c>
      <c r="H66" s="114">
        <v>2.634360313315927</v>
      </c>
      <c r="I66" s="113">
        <v>2.5599305781538129</v>
      </c>
      <c r="J66" s="114">
        <v>2.6220125609712106</v>
      </c>
      <c r="K66" s="113">
        <v>1.9145249892900333</v>
      </c>
    </row>
    <row r="67" spans="1:11" ht="12.75" customHeight="1">
      <c r="A67" s="112" t="s">
        <v>52</v>
      </c>
      <c r="B67" s="114">
        <v>0</v>
      </c>
      <c r="C67" s="113">
        <v>0</v>
      </c>
      <c r="D67" s="114">
        <v>6.4277473974477268E-3</v>
      </c>
      <c r="E67" s="113">
        <v>0</v>
      </c>
      <c r="F67" s="114">
        <v>0</v>
      </c>
      <c r="G67" s="113">
        <v>0</v>
      </c>
      <c r="H67" s="114">
        <v>0</v>
      </c>
      <c r="I67" s="113">
        <v>0</v>
      </c>
      <c r="J67" s="114">
        <v>0</v>
      </c>
      <c r="K67" s="113">
        <v>0</v>
      </c>
    </row>
    <row r="68" spans="1:11" ht="12.75" customHeight="1">
      <c r="A68" s="112" t="s">
        <v>53</v>
      </c>
      <c r="B68" s="114">
        <v>0</v>
      </c>
      <c r="C68" s="113">
        <v>0</v>
      </c>
      <c r="D68" s="114">
        <v>6.4277473974477268E-3</v>
      </c>
      <c r="E68" s="113">
        <v>0</v>
      </c>
      <c r="F68" s="114">
        <v>0</v>
      </c>
      <c r="G68" s="113">
        <v>0</v>
      </c>
      <c r="H68" s="114">
        <v>0</v>
      </c>
      <c r="I68" s="113">
        <v>0</v>
      </c>
      <c r="J68" s="114">
        <v>0</v>
      </c>
      <c r="K68" s="113">
        <v>0</v>
      </c>
    </row>
    <row r="69" spans="1:11" ht="12.75" customHeight="1">
      <c r="A69" s="112" t="s">
        <v>357</v>
      </c>
      <c r="B69" s="114">
        <v>4.7205049912508965</v>
      </c>
      <c r="C69" s="113">
        <v>4.2879943581463538</v>
      </c>
      <c r="D69" s="114">
        <v>3.6596049697355846</v>
      </c>
      <c r="E69" s="113">
        <v>3.1229266964938844</v>
      </c>
      <c r="F69" s="114">
        <v>3.3743274728145236</v>
      </c>
      <c r="G69" s="113">
        <v>3.0037779127032316</v>
      </c>
      <c r="H69" s="114">
        <v>2.2512793733681464</v>
      </c>
      <c r="I69" s="113">
        <v>1.2478409972715212</v>
      </c>
      <c r="J69" s="114">
        <v>1.0188254249447903</v>
      </c>
      <c r="K69" s="113">
        <v>0.99479476671228673</v>
      </c>
    </row>
    <row r="70" spans="1:11" ht="12.75" customHeight="1">
      <c r="A70" s="112" t="s">
        <v>54</v>
      </c>
      <c r="B70" s="114">
        <v>0</v>
      </c>
      <c r="C70" s="113">
        <v>0</v>
      </c>
      <c r="D70" s="114">
        <v>6.4277473974477268E-3</v>
      </c>
      <c r="E70" s="113">
        <v>0</v>
      </c>
      <c r="F70" s="114">
        <v>0</v>
      </c>
      <c r="G70" s="113">
        <v>0</v>
      </c>
      <c r="H70" s="114">
        <v>0</v>
      </c>
      <c r="I70" s="113">
        <v>0</v>
      </c>
      <c r="J70" s="114">
        <v>0</v>
      </c>
      <c r="K70" s="113">
        <v>0</v>
      </c>
    </row>
    <row r="71" spans="1:11">
      <c r="A71" s="466" t="s">
        <v>6</v>
      </c>
      <c r="B71" s="111">
        <v>100</v>
      </c>
      <c r="C71" s="110">
        <v>100</v>
      </c>
      <c r="D71" s="111">
        <v>100</v>
      </c>
      <c r="E71" s="110">
        <v>100</v>
      </c>
      <c r="F71" s="111">
        <v>100</v>
      </c>
      <c r="G71" s="110">
        <v>100</v>
      </c>
      <c r="H71" s="111">
        <v>100</v>
      </c>
      <c r="I71" s="110">
        <v>100</v>
      </c>
      <c r="J71" s="111">
        <v>100</v>
      </c>
      <c r="K71" s="110">
        <v>100</v>
      </c>
    </row>
    <row r="72" spans="1:11">
      <c r="A72" s="112" t="s">
        <v>55</v>
      </c>
      <c r="B72" s="114">
        <v>83.652357877871026</v>
      </c>
      <c r="C72" s="113">
        <v>81.978129869021103</v>
      </c>
      <c r="D72" s="114">
        <v>82.976199303032544</v>
      </c>
      <c r="E72" s="113">
        <v>79.224976720961919</v>
      </c>
      <c r="F72" s="114">
        <v>79.763745243669277</v>
      </c>
      <c r="G72" s="113">
        <v>82.415061970885489</v>
      </c>
      <c r="H72" s="114">
        <v>87.527862600337571</v>
      </c>
      <c r="I72" s="113">
        <v>86.592953119956448</v>
      </c>
      <c r="J72" s="114">
        <v>87.201075211519452</v>
      </c>
      <c r="K72" s="113">
        <v>89.160941340958189</v>
      </c>
    </row>
    <row r="73" spans="1:11">
      <c r="A73" s="112" t="s">
        <v>56</v>
      </c>
      <c r="B73" s="114">
        <v>4.1425226920952944</v>
      </c>
      <c r="C73" s="113">
        <v>1.1112929274244612</v>
      </c>
      <c r="D73" s="114">
        <v>0.25816105744926093</v>
      </c>
      <c r="E73" s="113">
        <v>1.2536942821284462</v>
      </c>
      <c r="F73" s="114">
        <v>1.6898777709767596</v>
      </c>
      <c r="G73" s="113">
        <v>3.8046518566402705</v>
      </c>
      <c r="H73" s="114">
        <v>4.9482689755582188</v>
      </c>
      <c r="I73" s="113">
        <v>4.4392686029658419</v>
      </c>
      <c r="J73" s="114">
        <v>4.4541939762103526</v>
      </c>
      <c r="K73" s="113">
        <v>2.8627583559194805</v>
      </c>
    </row>
    <row r="74" spans="1:11">
      <c r="A74" s="112" t="s">
        <v>57</v>
      </c>
      <c r="B74" s="114">
        <v>0</v>
      </c>
      <c r="C74" s="113">
        <v>0</v>
      </c>
      <c r="D74" s="114">
        <v>6.4277473974477268E-3</v>
      </c>
      <c r="E74" s="113">
        <v>0</v>
      </c>
      <c r="F74" s="114">
        <v>0.45749118146308837</v>
      </c>
      <c r="G74" s="113">
        <v>0</v>
      </c>
      <c r="H74" s="114">
        <v>0</v>
      </c>
      <c r="I74" s="113">
        <v>0</v>
      </c>
      <c r="J74" s="114">
        <v>0.19656950685921007</v>
      </c>
      <c r="K74" s="113">
        <v>0</v>
      </c>
    </row>
    <row r="75" spans="1:11">
      <c r="A75" s="112" t="s">
        <v>58</v>
      </c>
      <c r="B75" s="114">
        <v>0</v>
      </c>
      <c r="C75" s="113">
        <v>0</v>
      </c>
      <c r="D75" s="114">
        <v>6.4277473974477268E-3</v>
      </c>
      <c r="E75" s="113">
        <v>0</v>
      </c>
      <c r="F75" s="114">
        <v>0</v>
      </c>
      <c r="G75" s="113">
        <v>0</v>
      </c>
      <c r="H75" s="114">
        <v>0</v>
      </c>
      <c r="I75" s="113">
        <v>0</v>
      </c>
      <c r="J75" s="114">
        <v>0</v>
      </c>
      <c r="K75" s="113">
        <v>0</v>
      </c>
    </row>
    <row r="76" spans="1:11">
      <c r="A76" s="112" t="s">
        <v>59</v>
      </c>
      <c r="B76" s="114">
        <v>0.14622498424970248</v>
      </c>
      <c r="C76" s="113">
        <v>0</v>
      </c>
      <c r="D76" s="114">
        <v>0.39566720815330586</v>
      </c>
      <c r="E76" s="113">
        <v>0.77799219983535983</v>
      </c>
      <c r="F76" s="114">
        <v>0.45749118146308837</v>
      </c>
      <c r="G76" s="113">
        <v>0.77012966024788354</v>
      </c>
      <c r="H76" s="114">
        <v>0.14430572197956529</v>
      </c>
      <c r="I76" s="113">
        <v>0</v>
      </c>
      <c r="J76" s="114">
        <v>0.19656950685921007</v>
      </c>
      <c r="K76" s="113">
        <v>0.15986981210999501</v>
      </c>
    </row>
    <row r="77" spans="1:11">
      <c r="A77" s="112" t="s">
        <v>52</v>
      </c>
      <c r="B77" s="114">
        <v>8.0890416818984359E-2</v>
      </c>
      <c r="C77" s="113">
        <v>0</v>
      </c>
      <c r="D77" s="114">
        <v>0</v>
      </c>
      <c r="E77" s="113">
        <v>0</v>
      </c>
      <c r="F77" s="114">
        <v>0</v>
      </c>
      <c r="G77" s="113">
        <v>0</v>
      </c>
      <c r="H77" s="114">
        <v>0</v>
      </c>
      <c r="I77" s="113">
        <v>0</v>
      </c>
      <c r="J77" s="114">
        <v>0</v>
      </c>
      <c r="K77" s="113">
        <v>0</v>
      </c>
    </row>
    <row r="78" spans="1:11">
      <c r="A78" s="112" t="s">
        <v>53</v>
      </c>
      <c r="B78" s="114">
        <v>0</v>
      </c>
      <c r="C78" s="113">
        <v>0</v>
      </c>
      <c r="D78" s="114">
        <v>8.5604319310851537E-2</v>
      </c>
      <c r="E78" s="113">
        <v>0.1153830582583231</v>
      </c>
      <c r="F78" s="114">
        <v>0.2177027001445041</v>
      </c>
      <c r="G78" s="113">
        <v>7.2102534777041552E-2</v>
      </c>
      <c r="H78" s="114">
        <v>5.153775784984474E-2</v>
      </c>
      <c r="I78" s="113">
        <v>0.24114076671371337</v>
      </c>
      <c r="J78" s="114">
        <v>0.21551596535166404</v>
      </c>
      <c r="K78" s="113">
        <v>7.2772280064406336E-2</v>
      </c>
    </row>
    <row r="79" spans="1:11">
      <c r="A79" s="112" t="s">
        <v>357</v>
      </c>
      <c r="B79" s="114">
        <v>11.978004028964993</v>
      </c>
      <c r="C79" s="113">
        <v>16.910577203554432</v>
      </c>
      <c r="D79" s="114">
        <v>16.284368112054032</v>
      </c>
      <c r="E79" s="113">
        <v>18.573298605956733</v>
      </c>
      <c r="F79" s="114">
        <v>17.80618780486266</v>
      </c>
      <c r="G79" s="113">
        <v>12.938053977449309</v>
      </c>
      <c r="H79" s="114">
        <v>7.3280249442747998</v>
      </c>
      <c r="I79" s="113">
        <v>8.7266375103639895</v>
      </c>
      <c r="J79" s="114">
        <v>7.9326453400593255</v>
      </c>
      <c r="K79" s="113">
        <v>7.7436582109479302</v>
      </c>
    </row>
    <row r="80" spans="1:11">
      <c r="A80" s="112" t="s">
        <v>54</v>
      </c>
      <c r="B80" s="114">
        <v>0</v>
      </c>
      <c r="C80" s="113">
        <v>0</v>
      </c>
      <c r="D80" s="114">
        <v>0</v>
      </c>
      <c r="E80" s="113">
        <v>5.4655132859205681E-2</v>
      </c>
      <c r="F80" s="114">
        <v>6.499529888372152E-2</v>
      </c>
      <c r="G80" s="113">
        <v>0</v>
      </c>
      <c r="H80" s="114">
        <v>0</v>
      </c>
      <c r="I80" s="113">
        <v>0</v>
      </c>
      <c r="J80" s="114">
        <v>0</v>
      </c>
      <c r="K80" s="113">
        <v>0</v>
      </c>
    </row>
    <row r="81" spans="1:11">
      <c r="A81" s="466" t="s">
        <v>2</v>
      </c>
      <c r="B81" s="111">
        <v>100</v>
      </c>
      <c r="C81" s="110">
        <v>100</v>
      </c>
      <c r="D81" s="111">
        <v>100</v>
      </c>
      <c r="E81" s="110">
        <v>100</v>
      </c>
      <c r="F81" s="111">
        <v>100</v>
      </c>
      <c r="G81" s="110">
        <v>100</v>
      </c>
      <c r="H81" s="111">
        <v>100</v>
      </c>
      <c r="I81" s="110">
        <v>100</v>
      </c>
      <c r="J81" s="111">
        <v>100</v>
      </c>
      <c r="K81" s="110">
        <v>100</v>
      </c>
    </row>
    <row r="82" spans="1:11">
      <c r="A82" s="112" t="s">
        <v>55</v>
      </c>
      <c r="B82" s="114">
        <v>84.116858465310202</v>
      </c>
      <c r="C82" s="113">
        <v>83.550525574954023</v>
      </c>
      <c r="D82" s="114">
        <v>83.862239801240761</v>
      </c>
      <c r="E82" s="113">
        <v>86.217889857712677</v>
      </c>
      <c r="F82" s="114">
        <v>84.642889517842931</v>
      </c>
      <c r="G82" s="113">
        <v>80.209085618527425</v>
      </c>
      <c r="H82" s="114">
        <v>78.863934681125727</v>
      </c>
      <c r="I82" s="113">
        <v>82.696332963667473</v>
      </c>
      <c r="J82" s="114">
        <v>81.987567187336978</v>
      </c>
      <c r="K82" s="113">
        <v>80.572414571835864</v>
      </c>
    </row>
    <row r="83" spans="1:11">
      <c r="A83" s="112" t="s">
        <v>56</v>
      </c>
      <c r="B83" s="114">
        <v>9.0710440761072313</v>
      </c>
      <c r="C83" s="113">
        <v>8.3255764675611665</v>
      </c>
      <c r="D83" s="114">
        <v>7.2256647117585695</v>
      </c>
      <c r="E83" s="113">
        <v>6.1278308712802918</v>
      </c>
      <c r="F83" s="114">
        <v>9.2298446528274383</v>
      </c>
      <c r="G83" s="113">
        <v>12.101303454610472</v>
      </c>
      <c r="H83" s="114">
        <v>15.6170109672357</v>
      </c>
      <c r="I83" s="113">
        <v>8.5216548300149082</v>
      </c>
      <c r="J83" s="114">
        <v>10.351814268453168</v>
      </c>
      <c r="K83" s="113">
        <v>11.523804146847521</v>
      </c>
    </row>
    <row r="84" spans="1:11">
      <c r="A84" s="112" t="s">
        <v>57</v>
      </c>
      <c r="B84" s="114">
        <v>2.7263148832194295</v>
      </c>
      <c r="C84" s="113">
        <v>0</v>
      </c>
      <c r="D84" s="114">
        <v>0</v>
      </c>
      <c r="E84" s="113">
        <v>0.10871721037514782</v>
      </c>
      <c r="F84" s="114">
        <v>0</v>
      </c>
      <c r="G84" s="113">
        <v>0.12059935072675132</v>
      </c>
      <c r="H84" s="114">
        <v>0.1128182505216036</v>
      </c>
      <c r="I84" s="113">
        <v>0</v>
      </c>
      <c r="J84" s="114">
        <v>0</v>
      </c>
      <c r="K84" s="113">
        <v>0</v>
      </c>
    </row>
    <row r="85" spans="1:11">
      <c r="A85" s="112" t="s">
        <v>58</v>
      </c>
      <c r="B85" s="114">
        <v>0</v>
      </c>
      <c r="C85" s="113">
        <v>0</v>
      </c>
      <c r="D85" s="114">
        <v>0</v>
      </c>
      <c r="E85" s="113">
        <v>0</v>
      </c>
      <c r="F85" s="114">
        <v>0.16249844719975556</v>
      </c>
      <c r="G85" s="113">
        <v>0.15320324496392537</v>
      </c>
      <c r="H85" s="114">
        <v>5.2793155692801685E-2</v>
      </c>
      <c r="I85" s="113">
        <v>0</v>
      </c>
      <c r="J85" s="114">
        <v>0</v>
      </c>
      <c r="K85" s="113">
        <v>0</v>
      </c>
    </row>
    <row r="86" spans="1:11">
      <c r="A86" s="112" t="s">
        <v>59</v>
      </c>
      <c r="B86" s="114">
        <v>1.1024151460115859</v>
      </c>
      <c r="C86" s="113">
        <v>1.5657517348892469</v>
      </c>
      <c r="D86" s="114">
        <v>1.9864864366731418</v>
      </c>
      <c r="E86" s="113">
        <v>1.2620011312466486</v>
      </c>
      <c r="F86" s="114">
        <v>1.1918791065271328</v>
      </c>
      <c r="G86" s="113">
        <v>2.1480006450662947</v>
      </c>
      <c r="H86" s="114">
        <v>2.9151946657216934</v>
      </c>
      <c r="I86" s="113">
        <v>3.4445023832431199</v>
      </c>
      <c r="J86" s="114">
        <v>3.0927210492836155</v>
      </c>
      <c r="K86" s="113">
        <v>4.1242642803709293</v>
      </c>
    </row>
    <row r="87" spans="1:11">
      <c r="A87" s="112" t="s">
        <v>52</v>
      </c>
      <c r="B87" s="114">
        <v>0</v>
      </c>
      <c r="C87" s="113">
        <v>0</v>
      </c>
      <c r="D87" s="114">
        <v>4.9394912324030621E-2</v>
      </c>
      <c r="E87" s="113">
        <v>0</v>
      </c>
      <c r="F87" s="114">
        <v>0</v>
      </c>
      <c r="G87" s="113">
        <v>3.1552155713394245E-2</v>
      </c>
      <c r="H87" s="114">
        <v>0</v>
      </c>
      <c r="I87" s="113">
        <v>0</v>
      </c>
      <c r="J87" s="114">
        <v>0</v>
      </c>
      <c r="K87" s="113">
        <v>0</v>
      </c>
    </row>
    <row r="88" spans="1:11">
      <c r="A88" s="112" t="s">
        <v>53</v>
      </c>
      <c r="B88" s="114">
        <v>0</v>
      </c>
      <c r="C88" s="113">
        <v>0</v>
      </c>
      <c r="D88" s="114">
        <v>0</v>
      </c>
      <c r="E88" s="113">
        <v>0</v>
      </c>
      <c r="F88" s="114">
        <v>0</v>
      </c>
      <c r="G88" s="113">
        <v>0.14058238267856765</v>
      </c>
      <c r="H88" s="114">
        <v>8.0274524409602574E-2</v>
      </c>
      <c r="I88" s="113">
        <v>0</v>
      </c>
      <c r="J88" s="114">
        <v>0</v>
      </c>
      <c r="K88" s="113">
        <v>0</v>
      </c>
    </row>
    <row r="89" spans="1:11">
      <c r="A89" s="112" t="s">
        <v>357</v>
      </c>
      <c r="B89" s="114">
        <v>2.9124422451715528</v>
      </c>
      <c r="C89" s="113">
        <v>6.5581462225955605</v>
      </c>
      <c r="D89" s="114">
        <v>6.8762141380034878</v>
      </c>
      <c r="E89" s="113">
        <v>6.2835609293852333</v>
      </c>
      <c r="F89" s="114">
        <v>4.772888275602738</v>
      </c>
      <c r="G89" s="113">
        <v>5.0956731477131703</v>
      </c>
      <c r="H89" s="114">
        <v>2.3579737552928757</v>
      </c>
      <c r="I89" s="113">
        <v>5.3375098230744937</v>
      </c>
      <c r="J89" s="114">
        <v>4.5678974949262408</v>
      </c>
      <c r="K89" s="113">
        <v>3.7795170009456731</v>
      </c>
    </row>
    <row r="90" spans="1:11">
      <c r="A90" s="112" t="s">
        <v>54</v>
      </c>
      <c r="B90" s="114">
        <v>7.0925184179994175E-2</v>
      </c>
      <c r="C90" s="113">
        <v>0</v>
      </c>
      <c r="D90" s="114">
        <v>0</v>
      </c>
      <c r="E90" s="113">
        <v>0</v>
      </c>
      <c r="F90" s="114">
        <v>0</v>
      </c>
      <c r="G90" s="113">
        <v>0</v>
      </c>
      <c r="H90" s="114">
        <v>0</v>
      </c>
      <c r="I90" s="113">
        <v>0</v>
      </c>
      <c r="J90" s="114">
        <v>0</v>
      </c>
      <c r="K90" s="113">
        <v>0</v>
      </c>
    </row>
    <row r="91" spans="1:11">
      <c r="A91" s="466" t="s">
        <v>8</v>
      </c>
      <c r="B91" s="111">
        <v>100</v>
      </c>
      <c r="C91" s="110">
        <v>100</v>
      </c>
      <c r="D91" s="111">
        <v>100</v>
      </c>
      <c r="E91" s="110">
        <v>100</v>
      </c>
      <c r="F91" s="111">
        <v>100</v>
      </c>
      <c r="G91" s="110">
        <v>100</v>
      </c>
      <c r="H91" s="111">
        <v>100</v>
      </c>
      <c r="I91" s="110">
        <v>100</v>
      </c>
      <c r="J91" s="111">
        <v>100</v>
      </c>
      <c r="K91" s="110">
        <v>100</v>
      </c>
    </row>
    <row r="92" spans="1:11">
      <c r="A92" s="112" t="s">
        <v>55</v>
      </c>
      <c r="B92" s="114">
        <v>82.045229433382389</v>
      </c>
      <c r="C92" s="113">
        <v>79.179844081938683</v>
      </c>
      <c r="D92" s="114">
        <v>84.052675507743672</v>
      </c>
      <c r="E92" s="113">
        <v>84.211884875638404</v>
      </c>
      <c r="F92" s="114">
        <v>86.808263799027259</v>
      </c>
      <c r="G92" s="113">
        <v>83.091181922499786</v>
      </c>
      <c r="H92" s="114">
        <v>82.786384019567876</v>
      </c>
      <c r="I92" s="113">
        <v>81.384181024847038</v>
      </c>
      <c r="J92" s="114">
        <v>80.264337822444475</v>
      </c>
      <c r="K92" s="113">
        <v>81.577395617088982</v>
      </c>
    </row>
    <row r="93" spans="1:11">
      <c r="A93" s="112" t="s">
        <v>56</v>
      </c>
      <c r="B93" s="114">
        <v>8.9422088922213891</v>
      </c>
      <c r="C93" s="113">
        <v>7.8689596170298666</v>
      </c>
      <c r="D93" s="114">
        <v>7.1575628303811563</v>
      </c>
      <c r="E93" s="113">
        <v>8.6942493131994762</v>
      </c>
      <c r="F93" s="114">
        <v>7.58020614876623</v>
      </c>
      <c r="G93" s="113">
        <v>8.6274163650807658</v>
      </c>
      <c r="H93" s="114">
        <v>7.6909535633547046</v>
      </c>
      <c r="I93" s="113">
        <v>7.9682726301757754</v>
      </c>
      <c r="J93" s="114">
        <v>10.334380882364821</v>
      </c>
      <c r="K93" s="113">
        <v>10.029967931889596</v>
      </c>
    </row>
    <row r="94" spans="1:11">
      <c r="A94" s="112" t="s">
        <v>57</v>
      </c>
      <c r="B94" s="114">
        <v>0</v>
      </c>
      <c r="C94" s="113">
        <v>5.1908602408943662E-2</v>
      </c>
      <c r="D94" s="114">
        <v>0</v>
      </c>
      <c r="E94" s="113">
        <v>0</v>
      </c>
      <c r="F94" s="114">
        <v>0</v>
      </c>
      <c r="G94" s="113">
        <v>0</v>
      </c>
      <c r="H94" s="114">
        <v>0</v>
      </c>
      <c r="I94" s="113">
        <v>0</v>
      </c>
      <c r="J94" s="114">
        <v>0</v>
      </c>
      <c r="K94" s="113">
        <v>0</v>
      </c>
    </row>
    <row r="95" spans="1:11">
      <c r="A95" s="112" t="s">
        <v>58</v>
      </c>
      <c r="B95" s="114">
        <v>0</v>
      </c>
      <c r="C95" s="113">
        <v>0</v>
      </c>
      <c r="D95" s="114">
        <v>3.8576359600763464E-2</v>
      </c>
      <c r="E95" s="113">
        <v>0</v>
      </c>
      <c r="F95" s="114">
        <v>0</v>
      </c>
      <c r="G95" s="113">
        <v>0</v>
      </c>
      <c r="H95" s="114">
        <v>0</v>
      </c>
      <c r="I95" s="113">
        <v>0</v>
      </c>
      <c r="J95" s="114">
        <v>0</v>
      </c>
      <c r="K95" s="113">
        <v>4.1195809336101265E-2</v>
      </c>
    </row>
    <row r="96" spans="1:11">
      <c r="A96" s="112" t="s">
        <v>59</v>
      </c>
      <c r="B96" s="114">
        <v>0.40545419200755367</v>
      </c>
      <c r="C96" s="113">
        <v>0.61521306558748046</v>
      </c>
      <c r="D96" s="114">
        <v>0.7530371881665584</v>
      </c>
      <c r="E96" s="113">
        <v>0.91542673820454667</v>
      </c>
      <c r="F96" s="114">
        <v>0</v>
      </c>
      <c r="G96" s="113">
        <v>0.13858239915261716</v>
      </c>
      <c r="H96" s="114">
        <v>0.52069821739613831</v>
      </c>
      <c r="I96" s="113">
        <v>1.2460775465933649</v>
      </c>
      <c r="J96" s="114">
        <v>1.3952060493936873</v>
      </c>
      <c r="K96" s="113">
        <v>2.0969474713042913</v>
      </c>
    </row>
    <row r="97" spans="1:11">
      <c r="A97" s="112" t="s">
        <v>52</v>
      </c>
      <c r="B97" s="114">
        <v>0</v>
      </c>
      <c r="C97" s="113">
        <v>0</v>
      </c>
      <c r="D97" s="114">
        <v>0</v>
      </c>
      <c r="E97" s="113">
        <v>0</v>
      </c>
      <c r="F97" s="114">
        <v>0</v>
      </c>
      <c r="G97" s="113">
        <v>0</v>
      </c>
      <c r="H97" s="114">
        <v>6.1149612719119444E-2</v>
      </c>
      <c r="I97" s="113">
        <v>0</v>
      </c>
      <c r="J97" s="114">
        <v>6.0590882284033899E-2</v>
      </c>
      <c r="K97" s="113">
        <v>0</v>
      </c>
    </row>
    <row r="98" spans="1:11">
      <c r="A98" s="112" t="s">
        <v>53</v>
      </c>
      <c r="B98" s="114">
        <v>5.0913197626519295E-2</v>
      </c>
      <c r="C98" s="113">
        <v>5.9598765728787167E-2</v>
      </c>
      <c r="D98" s="114">
        <v>0</v>
      </c>
      <c r="E98" s="113">
        <v>0</v>
      </c>
      <c r="F98" s="114">
        <v>0</v>
      </c>
      <c r="G98" s="113">
        <v>0</v>
      </c>
      <c r="H98" s="114">
        <v>0</v>
      </c>
      <c r="I98" s="113">
        <v>0</v>
      </c>
      <c r="J98" s="114">
        <v>0.14380236062077378</v>
      </c>
      <c r="K98" s="113">
        <v>0.12277966704092926</v>
      </c>
    </row>
    <row r="99" spans="1:11">
      <c r="A99" s="112" t="s">
        <v>357</v>
      </c>
      <c r="B99" s="114">
        <v>8.5561942847621442</v>
      </c>
      <c r="C99" s="113">
        <v>12.224475867306232</v>
      </c>
      <c r="D99" s="114">
        <v>8.0367244737086168</v>
      </c>
      <c r="E99" s="113">
        <v>6.1784390729575751</v>
      </c>
      <c r="F99" s="114">
        <v>5.6115300522065059</v>
      </c>
      <c r="G99" s="113">
        <v>7.9821696531026571</v>
      </c>
      <c r="H99" s="114">
        <v>8.940814586962162</v>
      </c>
      <c r="I99" s="113">
        <v>9.4014687983838243</v>
      </c>
      <c r="J99" s="114">
        <v>7.8016820028922043</v>
      </c>
      <c r="K99" s="113">
        <v>6.0727469527217508</v>
      </c>
    </row>
    <row r="100" spans="1:11">
      <c r="A100" s="112" t="s">
        <v>54</v>
      </c>
      <c r="B100" s="114">
        <v>0</v>
      </c>
      <c r="C100" s="113">
        <v>0</v>
      </c>
      <c r="D100" s="114">
        <v>0</v>
      </c>
      <c r="E100" s="113">
        <v>0</v>
      </c>
      <c r="F100" s="114">
        <v>0</v>
      </c>
      <c r="G100" s="113">
        <v>0.16064966016418042</v>
      </c>
      <c r="H100" s="114">
        <v>0</v>
      </c>
      <c r="I100" s="113">
        <v>0</v>
      </c>
      <c r="J100" s="114">
        <v>0</v>
      </c>
      <c r="K100" s="113">
        <v>5.8966550618341024E-2</v>
      </c>
    </row>
    <row r="101" spans="1:11">
      <c r="A101" s="466" t="s">
        <v>46</v>
      </c>
      <c r="B101" s="111">
        <v>100</v>
      </c>
      <c r="C101" s="110">
        <v>100</v>
      </c>
      <c r="D101" s="111">
        <v>100</v>
      </c>
      <c r="E101" s="110">
        <v>100</v>
      </c>
      <c r="F101" s="111">
        <v>100</v>
      </c>
      <c r="G101" s="110">
        <v>100</v>
      </c>
      <c r="H101" s="111">
        <v>100</v>
      </c>
      <c r="I101" s="110">
        <v>100</v>
      </c>
      <c r="J101" s="111">
        <v>100</v>
      </c>
      <c r="K101" s="110">
        <v>100</v>
      </c>
    </row>
    <row r="102" spans="1:11">
      <c r="A102" s="112" t="s">
        <v>55</v>
      </c>
      <c r="B102" s="114">
        <v>86.408033219294353</v>
      </c>
      <c r="C102" s="113">
        <v>89.654752129734177</v>
      </c>
      <c r="D102" s="114">
        <v>90.133856379544625</v>
      </c>
      <c r="E102" s="113">
        <v>89.341637228177831</v>
      </c>
      <c r="F102" s="114">
        <v>89.456495466579725</v>
      </c>
      <c r="G102" s="113">
        <v>90.785642759155607</v>
      </c>
      <c r="H102" s="114">
        <v>84.564961931108769</v>
      </c>
      <c r="I102" s="113">
        <v>91.488244915895606</v>
      </c>
      <c r="J102" s="114">
        <v>88.010658792603664</v>
      </c>
      <c r="K102" s="113">
        <v>91.074625309224899</v>
      </c>
    </row>
    <row r="103" spans="1:11">
      <c r="A103" s="112" t="s">
        <v>56</v>
      </c>
      <c r="B103" s="114">
        <v>4.2137839178919325</v>
      </c>
      <c r="C103" s="113">
        <v>3.2478446063840707</v>
      </c>
      <c r="D103" s="114">
        <v>2.9876350399970488</v>
      </c>
      <c r="E103" s="113">
        <v>3.9946705130242393</v>
      </c>
      <c r="F103" s="114">
        <v>5.4496602042709146</v>
      </c>
      <c r="G103" s="113">
        <v>3.0538946417925135</v>
      </c>
      <c r="H103" s="114">
        <v>7.3916077068083341</v>
      </c>
      <c r="I103" s="113">
        <v>2.3217206611166716</v>
      </c>
      <c r="J103" s="114">
        <v>1.9367074173433438</v>
      </c>
      <c r="K103" s="113">
        <v>2.3874768986553425</v>
      </c>
    </row>
    <row r="104" spans="1:11">
      <c r="A104" s="112" t="s">
        <v>57</v>
      </c>
      <c r="B104" s="114">
        <v>0.10707476952808753</v>
      </c>
      <c r="C104" s="113">
        <v>6.0941188545622499E-2</v>
      </c>
      <c r="D104" s="114">
        <v>0</v>
      </c>
      <c r="E104" s="113">
        <v>0.18090919092031438</v>
      </c>
      <c r="F104" s="114">
        <v>0.16301201229897527</v>
      </c>
      <c r="G104" s="113">
        <v>0</v>
      </c>
      <c r="H104" s="114">
        <v>0</v>
      </c>
      <c r="I104" s="113">
        <v>0</v>
      </c>
      <c r="J104" s="114">
        <v>0</v>
      </c>
      <c r="K104" s="113">
        <v>7.5314728664206382E-2</v>
      </c>
    </row>
    <row r="105" spans="1:11">
      <c r="A105" s="112" t="s">
        <v>58</v>
      </c>
      <c r="B105" s="114">
        <v>0</v>
      </c>
      <c r="C105" s="113">
        <v>0</v>
      </c>
      <c r="D105" s="114">
        <v>0</v>
      </c>
      <c r="E105" s="113">
        <v>6.234032930362185E-2</v>
      </c>
      <c r="F105" s="114">
        <v>0</v>
      </c>
      <c r="G105" s="113">
        <v>0</v>
      </c>
      <c r="H105" s="114">
        <v>0</v>
      </c>
      <c r="I105" s="113">
        <v>5.4319962891530967E-2</v>
      </c>
      <c r="J105" s="114">
        <v>5.5214466190141816E-2</v>
      </c>
      <c r="K105" s="113">
        <v>0</v>
      </c>
    </row>
    <row r="106" spans="1:11">
      <c r="A106" s="112" t="s">
        <v>59</v>
      </c>
      <c r="B106" s="114">
        <v>0.65093625133843458</v>
      </c>
      <c r="C106" s="113">
        <v>0.80057477163091439</v>
      </c>
      <c r="D106" s="114">
        <v>0.54477148496344618</v>
      </c>
      <c r="E106" s="113">
        <v>0.74380569375007644</v>
      </c>
      <c r="F106" s="114">
        <v>0.45811996559884427</v>
      </c>
      <c r="G106" s="113">
        <v>1.6994379583591395</v>
      </c>
      <c r="H106" s="114">
        <v>1.8330599554434841</v>
      </c>
      <c r="I106" s="113">
        <v>2.0061766070164304</v>
      </c>
      <c r="J106" s="114">
        <v>2.4714475192500434</v>
      </c>
      <c r="K106" s="113">
        <v>2.4790132611856857</v>
      </c>
    </row>
    <row r="107" spans="1:11">
      <c r="A107" s="112" t="s">
        <v>52</v>
      </c>
      <c r="B107" s="114">
        <v>0</v>
      </c>
      <c r="C107" s="113">
        <v>0</v>
      </c>
      <c r="D107" s="114">
        <v>3.8576359600763464E-2</v>
      </c>
      <c r="E107" s="113">
        <v>0</v>
      </c>
      <c r="F107" s="114">
        <v>0</v>
      </c>
      <c r="G107" s="113">
        <v>0</v>
      </c>
      <c r="H107" s="114">
        <v>0</v>
      </c>
      <c r="I107" s="113">
        <v>0</v>
      </c>
      <c r="J107" s="114">
        <v>0</v>
      </c>
      <c r="K107" s="113">
        <v>0</v>
      </c>
    </row>
    <row r="108" spans="1:11">
      <c r="A108" s="112" t="s">
        <v>53</v>
      </c>
      <c r="B108" s="114">
        <v>6.4636598678540658E-2</v>
      </c>
      <c r="C108" s="113">
        <v>0</v>
      </c>
      <c r="D108" s="114">
        <v>0</v>
      </c>
      <c r="E108" s="113">
        <v>0</v>
      </c>
      <c r="F108" s="114">
        <v>5.6211038723784572E-2</v>
      </c>
      <c r="G108" s="113">
        <v>0</v>
      </c>
      <c r="H108" s="114">
        <v>0</v>
      </c>
      <c r="I108" s="113">
        <v>0</v>
      </c>
      <c r="J108" s="114">
        <v>0.11703066203345278</v>
      </c>
      <c r="K108" s="113">
        <v>0</v>
      </c>
    </row>
    <row r="109" spans="1:11">
      <c r="A109" s="112" t="s">
        <v>357</v>
      </c>
      <c r="B109" s="114">
        <v>8.5555352432686522</v>
      </c>
      <c r="C109" s="113">
        <v>6.2358873037052245</v>
      </c>
      <c r="D109" s="114">
        <v>6.3337370954948753</v>
      </c>
      <c r="E109" s="113">
        <v>5.6766370448239192</v>
      </c>
      <c r="F109" s="114">
        <v>4.4165013125277541</v>
      </c>
      <c r="G109" s="113">
        <v>4.4610246406927407</v>
      </c>
      <c r="H109" s="114">
        <v>6.2103704066394112</v>
      </c>
      <c r="I109" s="113">
        <v>4.1295378530797588</v>
      </c>
      <c r="J109" s="114">
        <v>7.4089411425793559</v>
      </c>
      <c r="K109" s="113">
        <v>3.9835698022698698</v>
      </c>
    </row>
    <row r="110" spans="1:11">
      <c r="A110" s="112" t="s">
        <v>54</v>
      </c>
      <c r="B110" s="114">
        <v>0</v>
      </c>
      <c r="C110" s="113">
        <v>0</v>
      </c>
      <c r="D110" s="114">
        <v>3.8576359600763464E-2</v>
      </c>
      <c r="E110" s="113">
        <v>0</v>
      </c>
      <c r="F110" s="114">
        <v>0</v>
      </c>
      <c r="G110" s="113">
        <v>0</v>
      </c>
      <c r="H110" s="114">
        <v>0</v>
      </c>
      <c r="I110" s="113">
        <v>0</v>
      </c>
      <c r="J110" s="114">
        <v>0</v>
      </c>
      <c r="K110" s="113">
        <v>0</v>
      </c>
    </row>
    <row r="111" spans="1:11">
      <c r="A111" s="466" t="s">
        <v>47</v>
      </c>
      <c r="B111" s="111">
        <v>100</v>
      </c>
      <c r="C111" s="110">
        <v>100</v>
      </c>
      <c r="D111" s="111">
        <v>100</v>
      </c>
      <c r="E111" s="110">
        <v>100</v>
      </c>
      <c r="F111" s="111">
        <v>100</v>
      </c>
      <c r="G111" s="110">
        <v>100</v>
      </c>
      <c r="H111" s="111">
        <v>100</v>
      </c>
      <c r="I111" s="110">
        <v>100</v>
      </c>
      <c r="J111" s="111">
        <v>100</v>
      </c>
      <c r="K111" s="110">
        <v>100</v>
      </c>
    </row>
    <row r="112" spans="1:11">
      <c r="A112" s="112" t="s">
        <v>55</v>
      </c>
      <c r="B112" s="114">
        <v>50.281852645459033</v>
      </c>
      <c r="C112" s="113">
        <v>41.737803312813</v>
      </c>
      <c r="D112" s="114">
        <v>42.887082689594948</v>
      </c>
      <c r="E112" s="113">
        <v>42.503052131713062</v>
      </c>
      <c r="F112" s="114">
        <v>44.776018319809353</v>
      </c>
      <c r="G112" s="113">
        <v>44.796906049016044</v>
      </c>
      <c r="H112" s="114">
        <v>46.912227158911755</v>
      </c>
      <c r="I112" s="113">
        <v>42.003844400848145</v>
      </c>
      <c r="J112" s="114">
        <v>41.958214726891882</v>
      </c>
      <c r="K112" s="113">
        <v>39.019208131155068</v>
      </c>
    </row>
    <row r="113" spans="1:11">
      <c r="A113" s="112" t="s">
        <v>56</v>
      </c>
      <c r="B113" s="114">
        <v>21.553603805128446</v>
      </c>
      <c r="C113" s="113">
        <v>20.651174513089298</v>
      </c>
      <c r="D113" s="114">
        <v>15.880969973802648</v>
      </c>
      <c r="E113" s="113">
        <v>16.395486755269001</v>
      </c>
      <c r="F113" s="114">
        <v>18.821826308905511</v>
      </c>
      <c r="G113" s="113">
        <v>19.262408922886262</v>
      </c>
      <c r="H113" s="114">
        <v>19.180022425872377</v>
      </c>
      <c r="I113" s="113">
        <v>27.5572201414898</v>
      </c>
      <c r="J113" s="114">
        <v>35.648173013230213</v>
      </c>
      <c r="K113" s="113">
        <v>36.735191937753022</v>
      </c>
    </row>
    <row r="114" spans="1:11">
      <c r="A114" s="112" t="s">
        <v>57</v>
      </c>
      <c r="B114" s="114">
        <v>1.1429513292048319</v>
      </c>
      <c r="C114" s="113">
        <v>0</v>
      </c>
      <c r="D114" s="114">
        <v>0</v>
      </c>
      <c r="E114" s="113">
        <v>0</v>
      </c>
      <c r="F114" s="114">
        <v>0</v>
      </c>
      <c r="G114" s="113">
        <v>0</v>
      </c>
      <c r="H114" s="114">
        <v>0</v>
      </c>
      <c r="I114" s="113">
        <v>0.50254642014941642</v>
      </c>
      <c r="J114" s="114">
        <v>9.7391553431082939E-2</v>
      </c>
      <c r="K114" s="113">
        <v>9.869648855838524E-2</v>
      </c>
    </row>
    <row r="115" spans="1:11">
      <c r="A115" s="112" t="s">
        <v>58</v>
      </c>
      <c r="B115" s="114">
        <v>0</v>
      </c>
      <c r="C115" s="113">
        <v>4.200523665283605E-2</v>
      </c>
      <c r="D115" s="114">
        <v>0.31795078480105687</v>
      </c>
      <c r="E115" s="113">
        <v>0.33106396659816567</v>
      </c>
      <c r="F115" s="114">
        <v>0.33481906648550036</v>
      </c>
      <c r="G115" s="113">
        <v>0</v>
      </c>
      <c r="H115" s="114">
        <v>0.17030173758357009</v>
      </c>
      <c r="I115" s="113">
        <v>4.6370608168360979E-2</v>
      </c>
      <c r="J115" s="114">
        <v>9.7033496249351023E-2</v>
      </c>
      <c r="K115" s="113">
        <v>0</v>
      </c>
    </row>
    <row r="116" spans="1:11">
      <c r="A116" s="112" t="s">
        <v>59</v>
      </c>
      <c r="B116" s="114">
        <v>7.3851515222868436</v>
      </c>
      <c r="C116" s="113">
        <v>7.5693436448410578</v>
      </c>
      <c r="D116" s="114">
        <v>7.5761850384003946</v>
      </c>
      <c r="E116" s="113">
        <v>8.7540785603496598</v>
      </c>
      <c r="F116" s="114">
        <v>8.3984135248278289</v>
      </c>
      <c r="G116" s="113">
        <v>5.3956112048887848</v>
      </c>
      <c r="H116" s="114">
        <v>5.342163169298475</v>
      </c>
      <c r="I116" s="113">
        <v>5.5410895111269642</v>
      </c>
      <c r="J116" s="114">
        <v>4.8806774441878371</v>
      </c>
      <c r="K116" s="113">
        <v>9.0474173820666692</v>
      </c>
    </row>
    <row r="117" spans="1:11">
      <c r="A117" s="112" t="s">
        <v>52</v>
      </c>
      <c r="B117" s="114">
        <v>4.1912924721561613E-2</v>
      </c>
      <c r="C117" s="113">
        <v>0.14281780461964258</v>
      </c>
      <c r="D117" s="114">
        <v>0</v>
      </c>
      <c r="E117" s="113">
        <v>0</v>
      </c>
      <c r="F117" s="114">
        <v>0</v>
      </c>
      <c r="G117" s="113">
        <v>5.6409051088651956E-2</v>
      </c>
      <c r="H117" s="114">
        <v>0</v>
      </c>
      <c r="I117" s="113">
        <v>0</v>
      </c>
      <c r="J117" s="114">
        <v>0</v>
      </c>
      <c r="K117" s="113">
        <v>0</v>
      </c>
    </row>
    <row r="118" spans="1:11">
      <c r="A118" s="112" t="s">
        <v>53</v>
      </c>
      <c r="B118" s="114">
        <v>8.3825849443123227E-2</v>
      </c>
      <c r="C118" s="113">
        <v>0.43032031326572051</v>
      </c>
      <c r="D118" s="114">
        <v>0</v>
      </c>
      <c r="E118" s="113">
        <v>0.22418504824757679</v>
      </c>
      <c r="F118" s="114">
        <v>0.22730447370760262</v>
      </c>
      <c r="G118" s="113">
        <v>5.6836392384778105E-2</v>
      </c>
      <c r="H118" s="114">
        <v>0</v>
      </c>
      <c r="I118" s="113">
        <v>0</v>
      </c>
      <c r="J118" s="114">
        <v>0</v>
      </c>
      <c r="K118" s="113">
        <v>0</v>
      </c>
    </row>
    <row r="119" spans="1:11">
      <c r="A119" s="112" t="s">
        <v>357</v>
      </c>
      <c r="B119" s="114">
        <v>19.510701923756152</v>
      </c>
      <c r="C119" s="113">
        <v>29.426535174718449</v>
      </c>
      <c r="D119" s="114">
        <v>33.337811513400958</v>
      </c>
      <c r="E119" s="113">
        <v>31.792133537822536</v>
      </c>
      <c r="F119" s="114">
        <v>27.441618306264203</v>
      </c>
      <c r="G119" s="113">
        <v>30.375419328646824</v>
      </c>
      <c r="H119" s="114">
        <v>28.395285508333824</v>
      </c>
      <c r="I119" s="113">
        <v>24.348928918217307</v>
      </c>
      <c r="J119" s="114">
        <v>17.318509766009633</v>
      </c>
      <c r="K119" s="113">
        <v>15.099486060466852</v>
      </c>
    </row>
    <row r="120" spans="1:11">
      <c r="A120" s="112" t="s">
        <v>54</v>
      </c>
      <c r="B120" s="114">
        <v>0</v>
      </c>
      <c r="C120" s="113">
        <v>0</v>
      </c>
      <c r="D120" s="114">
        <v>0</v>
      </c>
      <c r="E120" s="113">
        <v>0</v>
      </c>
      <c r="F120" s="114">
        <v>0</v>
      </c>
      <c r="G120" s="113">
        <v>5.6409051088651956E-2</v>
      </c>
      <c r="H120" s="114">
        <v>0</v>
      </c>
      <c r="I120" s="113">
        <v>0</v>
      </c>
      <c r="J120" s="114">
        <v>0</v>
      </c>
      <c r="K120" s="113">
        <v>0</v>
      </c>
    </row>
    <row r="121" spans="1:11">
      <c r="A121" s="466" t="s">
        <v>7</v>
      </c>
      <c r="B121" s="111">
        <v>100</v>
      </c>
      <c r="C121" s="110">
        <v>100</v>
      </c>
      <c r="D121" s="111">
        <v>100</v>
      </c>
      <c r="E121" s="110">
        <v>100</v>
      </c>
      <c r="F121" s="111">
        <v>100</v>
      </c>
      <c r="G121" s="110">
        <v>100</v>
      </c>
      <c r="H121" s="111">
        <v>100</v>
      </c>
      <c r="I121" s="110">
        <v>100</v>
      </c>
      <c r="J121" s="111">
        <v>100</v>
      </c>
      <c r="K121" s="110">
        <v>100</v>
      </c>
    </row>
    <row r="122" spans="1:11">
      <c r="A122" s="112" t="s">
        <v>55</v>
      </c>
      <c r="B122" s="114">
        <v>73.317818300001164</v>
      </c>
      <c r="C122" s="113">
        <v>73.947019493892284</v>
      </c>
      <c r="D122" s="114">
        <v>69.245949203707852</v>
      </c>
      <c r="E122" s="113">
        <v>62.073448163795909</v>
      </c>
      <c r="F122" s="114">
        <v>66.910104184071102</v>
      </c>
      <c r="G122" s="113">
        <v>68.148182550003099</v>
      </c>
      <c r="H122" s="114">
        <v>64.113265412462965</v>
      </c>
      <c r="I122" s="113">
        <v>66.720125757589528</v>
      </c>
      <c r="J122" s="114">
        <v>70.715533291107661</v>
      </c>
      <c r="K122" s="113">
        <v>68.799319590949352</v>
      </c>
    </row>
    <row r="123" spans="1:11">
      <c r="A123" s="112" t="s">
        <v>56</v>
      </c>
      <c r="B123" s="114">
        <v>16.191542952654</v>
      </c>
      <c r="C123" s="113">
        <v>12.946652749174826</v>
      </c>
      <c r="D123" s="114">
        <v>10.152324874395982</v>
      </c>
      <c r="E123" s="113">
        <v>15.054706965659193</v>
      </c>
      <c r="F123" s="114">
        <v>12.966685890145902</v>
      </c>
      <c r="G123" s="113">
        <v>14.88069436704027</v>
      </c>
      <c r="H123" s="114">
        <v>17.625515485660689</v>
      </c>
      <c r="I123" s="113">
        <v>21.752246644798415</v>
      </c>
      <c r="J123" s="114">
        <v>19.133989750676569</v>
      </c>
      <c r="K123" s="113">
        <v>16.966442547709153</v>
      </c>
    </row>
    <row r="124" spans="1:11">
      <c r="A124" s="112" t="s">
        <v>57</v>
      </c>
      <c r="B124" s="114">
        <v>0</v>
      </c>
      <c r="C124" s="113">
        <v>0</v>
      </c>
      <c r="D124" s="114">
        <v>0</v>
      </c>
      <c r="E124" s="113">
        <v>0</v>
      </c>
      <c r="F124" s="114">
        <v>0</v>
      </c>
      <c r="G124" s="113">
        <v>0</v>
      </c>
      <c r="H124" s="114">
        <v>0</v>
      </c>
      <c r="I124" s="113">
        <v>0</v>
      </c>
      <c r="J124" s="114">
        <v>0.40738181608798291</v>
      </c>
      <c r="K124" s="113">
        <v>0.44337305741202993</v>
      </c>
    </row>
    <row r="125" spans="1:11">
      <c r="A125" s="112" t="s">
        <v>58</v>
      </c>
      <c r="B125" s="114">
        <v>0</v>
      </c>
      <c r="C125" s="113">
        <v>0</v>
      </c>
      <c r="D125" s="114">
        <v>0</v>
      </c>
      <c r="E125" s="113">
        <v>0</v>
      </c>
      <c r="F125" s="114">
        <v>0</v>
      </c>
      <c r="G125" s="113">
        <v>0</v>
      </c>
      <c r="H125" s="114">
        <v>0.50568460962041395</v>
      </c>
      <c r="I125" s="113">
        <v>0.46977365451191694</v>
      </c>
      <c r="J125" s="114">
        <v>0.32293046198729392</v>
      </c>
      <c r="K125" s="113">
        <v>0.23300990417908043</v>
      </c>
    </row>
    <row r="126" spans="1:11">
      <c r="A126" s="112" t="s">
        <v>59</v>
      </c>
      <c r="B126" s="114">
        <v>2.0631899063294372</v>
      </c>
      <c r="C126" s="113">
        <v>2.3319321804384012</v>
      </c>
      <c r="D126" s="114">
        <v>2.2134041622665261</v>
      </c>
      <c r="E126" s="113">
        <v>2.2224027732640019</v>
      </c>
      <c r="F126" s="114">
        <v>2.4641985156599491</v>
      </c>
      <c r="G126" s="113">
        <v>1.9970276797324913</v>
      </c>
      <c r="H126" s="114">
        <v>0.52057228213131923</v>
      </c>
      <c r="I126" s="113">
        <v>0.51520630968715075</v>
      </c>
      <c r="J126" s="114">
        <v>2.819523617588914</v>
      </c>
      <c r="K126" s="113">
        <v>6.5735969079636041</v>
      </c>
    </row>
    <row r="127" spans="1:11">
      <c r="A127" s="112" t="s">
        <v>52</v>
      </c>
      <c r="B127" s="114">
        <v>0</v>
      </c>
      <c r="C127" s="113">
        <v>0</v>
      </c>
      <c r="D127" s="114">
        <v>3.8576359600763464E-2</v>
      </c>
      <c r="E127" s="113">
        <v>0</v>
      </c>
      <c r="F127" s="114">
        <v>0</v>
      </c>
      <c r="G127" s="113">
        <v>0</v>
      </c>
      <c r="H127" s="114">
        <v>0</v>
      </c>
      <c r="I127" s="113">
        <v>0</v>
      </c>
      <c r="J127" s="114">
        <v>0</v>
      </c>
      <c r="K127" s="113">
        <v>0</v>
      </c>
    </row>
    <row r="128" spans="1:11">
      <c r="A128" s="112" t="s">
        <v>53</v>
      </c>
      <c r="B128" s="114">
        <v>7.7768620941812819E-2</v>
      </c>
      <c r="C128" s="113">
        <v>0</v>
      </c>
      <c r="D128" s="114">
        <v>0</v>
      </c>
      <c r="E128" s="113">
        <v>0</v>
      </c>
      <c r="F128" s="114">
        <v>0</v>
      </c>
      <c r="G128" s="113">
        <v>3.0961669453216916E-2</v>
      </c>
      <c r="H128" s="114">
        <v>0</v>
      </c>
      <c r="I128" s="113">
        <v>0</v>
      </c>
      <c r="J128" s="114">
        <v>0</v>
      </c>
      <c r="K128" s="113">
        <v>0</v>
      </c>
    </row>
    <row r="129" spans="1:11">
      <c r="A129" s="112" t="s">
        <v>357</v>
      </c>
      <c r="B129" s="114">
        <v>8.3496802200735889</v>
      </c>
      <c r="C129" s="113">
        <v>10.774395576494484</v>
      </c>
      <c r="D129" s="114">
        <v>18.38832175962964</v>
      </c>
      <c r="E129" s="113">
        <v>20.6494420972809</v>
      </c>
      <c r="F129" s="114">
        <v>17.65901141012305</v>
      </c>
      <c r="G129" s="113">
        <v>14.943133733770924</v>
      </c>
      <c r="H129" s="114">
        <v>17.23496221012461</v>
      </c>
      <c r="I129" s="113">
        <v>10.542647633412992</v>
      </c>
      <c r="J129" s="114">
        <v>6.6006410625515821</v>
      </c>
      <c r="K129" s="113">
        <v>6.9842579917867784</v>
      </c>
    </row>
    <row r="130" spans="1:11">
      <c r="A130" s="112" t="s">
        <v>54</v>
      </c>
      <c r="B130" s="114">
        <v>0</v>
      </c>
      <c r="C130" s="113">
        <v>0</v>
      </c>
      <c r="D130" s="114">
        <v>3.8576359600763464E-2</v>
      </c>
      <c r="E130" s="113">
        <v>0</v>
      </c>
      <c r="F130" s="114">
        <v>0</v>
      </c>
      <c r="G130" s="113">
        <v>0</v>
      </c>
      <c r="H130" s="114">
        <v>0</v>
      </c>
      <c r="I130" s="113">
        <v>0</v>
      </c>
      <c r="J130" s="114">
        <v>4.2726353504934825E-2</v>
      </c>
      <c r="K130" s="113">
        <v>0</v>
      </c>
    </row>
    <row r="131" spans="1:11">
      <c r="A131" s="466" t="s">
        <v>1</v>
      </c>
      <c r="B131" s="111">
        <v>100</v>
      </c>
      <c r="C131" s="110">
        <v>100</v>
      </c>
      <c r="D131" s="111">
        <v>100</v>
      </c>
      <c r="E131" s="110">
        <v>100</v>
      </c>
      <c r="F131" s="111">
        <v>100</v>
      </c>
      <c r="G131" s="110">
        <v>100</v>
      </c>
      <c r="H131" s="111">
        <v>100</v>
      </c>
      <c r="I131" s="110">
        <v>100</v>
      </c>
      <c r="J131" s="111">
        <v>100</v>
      </c>
      <c r="K131" s="110">
        <v>100</v>
      </c>
    </row>
    <row r="132" spans="1:11">
      <c r="A132" s="112" t="s">
        <v>55</v>
      </c>
      <c r="B132" s="114">
        <v>59.948259876529249</v>
      </c>
      <c r="C132" s="113">
        <v>59.136463403910398</v>
      </c>
      <c r="D132" s="114">
        <v>60.058168125079995</v>
      </c>
      <c r="E132" s="113">
        <v>55.602301309854226</v>
      </c>
      <c r="F132" s="114">
        <v>57.002668928506516</v>
      </c>
      <c r="G132" s="113">
        <v>56.780613728684756</v>
      </c>
      <c r="H132" s="114">
        <v>58.293144566869735</v>
      </c>
      <c r="I132" s="113">
        <v>57.305475617478521</v>
      </c>
      <c r="J132" s="114">
        <v>58.367702652880418</v>
      </c>
      <c r="K132" s="113">
        <v>57.399501683833932</v>
      </c>
    </row>
    <row r="133" spans="1:11">
      <c r="A133" s="112" t="s">
        <v>56</v>
      </c>
      <c r="B133" s="114">
        <v>20.957011374686235</v>
      </c>
      <c r="C133" s="113">
        <v>22.655298416565163</v>
      </c>
      <c r="D133" s="114">
        <v>21.554119596629146</v>
      </c>
      <c r="E133" s="113">
        <v>24.378283741453778</v>
      </c>
      <c r="F133" s="114">
        <v>27.593914715457785</v>
      </c>
      <c r="G133" s="113">
        <v>28.715175603456096</v>
      </c>
      <c r="H133" s="114">
        <v>27.835924042656433</v>
      </c>
      <c r="I133" s="113">
        <v>28.957541637009658</v>
      </c>
      <c r="J133" s="114">
        <v>28.866101349826938</v>
      </c>
      <c r="K133" s="113">
        <v>28.669981218134332</v>
      </c>
    </row>
    <row r="134" spans="1:11">
      <c r="A134" s="112" t="s">
        <v>57</v>
      </c>
      <c r="B134" s="114">
        <v>0.19031681780149701</v>
      </c>
      <c r="C134" s="113">
        <v>4.7885256477786901E-2</v>
      </c>
      <c r="D134" s="114">
        <v>9.4897911067100493E-2</v>
      </c>
      <c r="E134" s="113">
        <v>8.4306058822710903E-3</v>
      </c>
      <c r="F134" s="114">
        <v>8.2268047154258964E-2</v>
      </c>
      <c r="G134" s="113">
        <v>7.3800045655960447E-2</v>
      </c>
      <c r="H134" s="114">
        <v>4.3006004742159452E-2</v>
      </c>
      <c r="I134" s="113">
        <v>5.7826701229424224E-2</v>
      </c>
      <c r="J134" s="114">
        <v>3.5355230648170054E-2</v>
      </c>
      <c r="K134" s="113">
        <v>7.2940578764157243E-2</v>
      </c>
    </row>
    <row r="135" spans="1:11">
      <c r="A135" s="112" t="s">
        <v>58</v>
      </c>
      <c r="B135" s="114">
        <v>0.58723231044074087</v>
      </c>
      <c r="C135" s="113">
        <v>0.49844198788241822</v>
      </c>
      <c r="D135" s="114">
        <v>0.97348247546295352</v>
      </c>
      <c r="E135" s="113">
        <v>0.85754813425780796</v>
      </c>
      <c r="F135" s="114">
        <v>0.67671846152374449</v>
      </c>
      <c r="G135" s="113">
        <v>0.69250085214035761</v>
      </c>
      <c r="H135" s="114">
        <v>0.34512127156720473</v>
      </c>
      <c r="I135" s="113">
        <v>0.31954606753444792</v>
      </c>
      <c r="J135" s="114">
        <v>0.55048231688191629</v>
      </c>
      <c r="K135" s="113">
        <v>0.47864754565620182</v>
      </c>
    </row>
    <row r="136" spans="1:11">
      <c r="A136" s="112" t="s">
        <v>59</v>
      </c>
      <c r="B136" s="114">
        <v>12.578277289070803</v>
      </c>
      <c r="C136" s="113">
        <v>12.223974145444066</v>
      </c>
      <c r="D136" s="114">
        <v>12.640283868533974</v>
      </c>
      <c r="E136" s="113">
        <v>13.978271954975655</v>
      </c>
      <c r="F136" s="114">
        <v>10.700187175750695</v>
      </c>
      <c r="G136" s="113">
        <v>10.32215596201174</v>
      </c>
      <c r="H136" s="114">
        <v>9.945196091283119</v>
      </c>
      <c r="I136" s="113">
        <v>10.320352785712092</v>
      </c>
      <c r="J136" s="114">
        <v>9.6583061405294757</v>
      </c>
      <c r="K136" s="113">
        <v>10.869679721519004</v>
      </c>
    </row>
    <row r="137" spans="1:11">
      <c r="A137" s="112" t="s">
        <v>52</v>
      </c>
      <c r="B137" s="114">
        <v>0</v>
      </c>
      <c r="C137" s="113">
        <v>2.524858977919673E-2</v>
      </c>
      <c r="D137" s="114">
        <v>0</v>
      </c>
      <c r="E137" s="113">
        <v>0</v>
      </c>
      <c r="F137" s="114">
        <v>0</v>
      </c>
      <c r="G137" s="113">
        <v>6.9578432874793225E-3</v>
      </c>
      <c r="H137" s="114">
        <v>0</v>
      </c>
      <c r="I137" s="113">
        <v>0</v>
      </c>
      <c r="J137" s="114">
        <v>0</v>
      </c>
      <c r="K137" s="113">
        <v>1.6134936070316318E-2</v>
      </c>
    </row>
    <row r="138" spans="1:11">
      <c r="A138" s="112" t="s">
        <v>53</v>
      </c>
      <c r="B138" s="114">
        <v>9.8867054114560954E-2</v>
      </c>
      <c r="C138" s="113">
        <v>0.1164047052923656</v>
      </c>
      <c r="D138" s="114">
        <v>1.9366920625938873E-2</v>
      </c>
      <c r="E138" s="113">
        <v>0.18514592723977871</v>
      </c>
      <c r="F138" s="114">
        <v>0.19634321719083314</v>
      </c>
      <c r="G138" s="113">
        <v>0.13016639408598957</v>
      </c>
      <c r="H138" s="114">
        <v>7.9802586339729031E-2</v>
      </c>
      <c r="I138" s="113">
        <v>6.096790475299789E-2</v>
      </c>
      <c r="J138" s="114">
        <v>4.2783956154011239E-2</v>
      </c>
      <c r="K138" s="113">
        <v>7.1207073235941443E-2</v>
      </c>
    </row>
    <row r="139" spans="1:11">
      <c r="A139" s="112" t="s">
        <v>357</v>
      </c>
      <c r="B139" s="114">
        <v>5.6400352773569118</v>
      </c>
      <c r="C139" s="113">
        <v>5.2962834946486046</v>
      </c>
      <c r="D139" s="114">
        <v>4.6596811026008931</v>
      </c>
      <c r="E139" s="113">
        <v>4.9900183263364761</v>
      </c>
      <c r="F139" s="114">
        <v>3.7478994544161677</v>
      </c>
      <c r="G139" s="113">
        <v>3.2786295706776158</v>
      </c>
      <c r="H139" s="114">
        <v>3.4578054365416118</v>
      </c>
      <c r="I139" s="113">
        <v>2.9782892862828638</v>
      </c>
      <c r="J139" s="114">
        <v>2.4792683530790693</v>
      </c>
      <c r="K139" s="113">
        <v>2.4219072427861166</v>
      </c>
    </row>
    <row r="140" spans="1:11">
      <c r="A140" s="112" t="s">
        <v>54</v>
      </c>
      <c r="B140" s="114">
        <v>0</v>
      </c>
      <c r="C140" s="113">
        <v>0</v>
      </c>
      <c r="D140" s="114">
        <v>3.8576359600763464E-2</v>
      </c>
      <c r="E140" s="113">
        <v>0</v>
      </c>
      <c r="F140" s="114">
        <v>0</v>
      </c>
      <c r="G140" s="113">
        <v>0</v>
      </c>
      <c r="H140" s="114">
        <v>0</v>
      </c>
      <c r="I140" s="113">
        <v>0</v>
      </c>
      <c r="J140" s="114">
        <v>0</v>
      </c>
      <c r="K140" s="113">
        <v>0</v>
      </c>
    </row>
    <row r="141" spans="1:11" ht="12.75" customHeight="1">
      <c r="A141" s="464" t="s">
        <v>402</v>
      </c>
      <c r="B141" s="465"/>
      <c r="C141" s="135"/>
      <c r="D141" s="465"/>
      <c r="E141" s="135"/>
      <c r="F141" s="465"/>
      <c r="G141" s="135"/>
      <c r="H141" s="465"/>
      <c r="I141" s="135"/>
      <c r="J141" s="465"/>
      <c r="K141" s="135"/>
    </row>
    <row r="142" spans="1:11" ht="12.75" customHeight="1">
      <c r="A142" s="466" t="s">
        <v>282</v>
      </c>
      <c r="B142" s="111">
        <v>100</v>
      </c>
      <c r="C142" s="110">
        <v>100</v>
      </c>
      <c r="D142" s="111">
        <v>100</v>
      </c>
      <c r="E142" s="110">
        <v>100</v>
      </c>
      <c r="F142" s="111">
        <v>100</v>
      </c>
      <c r="G142" s="110">
        <v>100</v>
      </c>
      <c r="H142" s="111">
        <v>100</v>
      </c>
      <c r="I142" s="110">
        <v>100</v>
      </c>
      <c r="J142" s="111">
        <v>100</v>
      </c>
      <c r="K142" s="110">
        <v>100</v>
      </c>
    </row>
    <row r="143" spans="1:11" ht="12.75" customHeight="1">
      <c r="A143" s="112" t="s">
        <v>55</v>
      </c>
      <c r="B143" s="114">
        <v>70.226691846222693</v>
      </c>
      <c r="C143" s="113">
        <v>62.831794575879975</v>
      </c>
      <c r="D143" s="114">
        <v>63.085834649815695</v>
      </c>
      <c r="E143" s="113">
        <v>61.995176127439976</v>
      </c>
      <c r="F143" s="114">
        <v>60.240779636738203</v>
      </c>
      <c r="G143" s="113">
        <v>60.766598349096512</v>
      </c>
      <c r="H143" s="114">
        <v>59.828277046365194</v>
      </c>
      <c r="I143" s="113">
        <v>54.511704894774184</v>
      </c>
      <c r="J143" s="114">
        <v>53.56757404964624</v>
      </c>
      <c r="K143" s="113">
        <v>55.763878472743031</v>
      </c>
    </row>
    <row r="144" spans="1:11" ht="12.75" customHeight="1">
      <c r="A144" s="112" t="s">
        <v>56</v>
      </c>
      <c r="B144" s="114">
        <v>12.229528338376829</v>
      </c>
      <c r="C144" s="113">
        <v>13.069821119446049</v>
      </c>
      <c r="D144" s="114">
        <v>14.487029786844335</v>
      </c>
      <c r="E144" s="113">
        <v>18.07690150325331</v>
      </c>
      <c r="F144" s="114">
        <v>20.707692555306085</v>
      </c>
      <c r="G144" s="113">
        <v>23.995449673767933</v>
      </c>
      <c r="H144" s="114">
        <v>22.769422906801271</v>
      </c>
      <c r="I144" s="113">
        <v>23.39678410971861</v>
      </c>
      <c r="J144" s="114">
        <v>25.349262501498981</v>
      </c>
      <c r="K144" s="113">
        <v>23.577154475609554</v>
      </c>
    </row>
    <row r="145" spans="1:11" ht="12.75" customHeight="1">
      <c r="A145" s="112" t="s">
        <v>57</v>
      </c>
      <c r="B145" s="114">
        <v>0.70381409600084943</v>
      </c>
      <c r="C145" s="113">
        <v>0</v>
      </c>
      <c r="D145" s="114">
        <v>0</v>
      </c>
      <c r="E145" s="113">
        <v>0</v>
      </c>
      <c r="F145" s="114">
        <v>0</v>
      </c>
      <c r="G145" s="113">
        <v>0.12692025647293309</v>
      </c>
      <c r="H145" s="114">
        <v>0</v>
      </c>
      <c r="I145" s="113">
        <v>0.14660676282809174</v>
      </c>
      <c r="J145" s="114">
        <v>0</v>
      </c>
      <c r="K145" s="113">
        <v>0</v>
      </c>
    </row>
    <row r="146" spans="1:11" ht="12.75" customHeight="1">
      <c r="A146" s="112" t="s">
        <v>58</v>
      </c>
      <c r="B146" s="114">
        <v>0</v>
      </c>
      <c r="C146" s="113">
        <v>0</v>
      </c>
      <c r="D146" s="114">
        <v>1.4206561805984843</v>
      </c>
      <c r="E146" s="113">
        <v>0</v>
      </c>
      <c r="F146" s="114">
        <v>0.34845448765923887</v>
      </c>
      <c r="G146" s="113">
        <v>0</v>
      </c>
      <c r="H146" s="114">
        <v>0</v>
      </c>
      <c r="I146" s="113">
        <v>0.26720264838023172</v>
      </c>
      <c r="J146" s="114">
        <v>0</v>
      </c>
      <c r="K146" s="113">
        <v>0</v>
      </c>
    </row>
    <row r="147" spans="1:11" ht="12.75" customHeight="1">
      <c r="A147" s="112" t="s">
        <v>59</v>
      </c>
      <c r="B147" s="114">
        <v>2.7894700916930217</v>
      </c>
      <c r="C147" s="113">
        <v>5.2483049624927869</v>
      </c>
      <c r="D147" s="114">
        <v>2.8573391029603679</v>
      </c>
      <c r="E147" s="113">
        <v>3.2056315907561137</v>
      </c>
      <c r="F147" s="114">
        <v>4.1074173325929682</v>
      </c>
      <c r="G147" s="113">
        <v>2.3588364703006603</v>
      </c>
      <c r="H147" s="114">
        <v>1.8723005672061195</v>
      </c>
      <c r="I147" s="113">
        <v>3.6001418775124145</v>
      </c>
      <c r="J147" s="114">
        <v>2.4643242595035373</v>
      </c>
      <c r="K147" s="113">
        <v>5.4880589303868144</v>
      </c>
    </row>
    <row r="148" spans="1:11" ht="12.75" customHeight="1">
      <c r="A148" s="112" t="s">
        <v>52</v>
      </c>
      <c r="B148" s="114">
        <v>0</v>
      </c>
      <c r="C148" s="113">
        <v>0</v>
      </c>
      <c r="D148" s="114">
        <v>0</v>
      </c>
      <c r="E148" s="113">
        <v>0</v>
      </c>
      <c r="F148" s="114">
        <v>0.27468197680963641</v>
      </c>
      <c r="G148" s="113">
        <v>0</v>
      </c>
      <c r="H148" s="114">
        <v>0</v>
      </c>
      <c r="I148" s="113">
        <v>0</v>
      </c>
      <c r="J148" s="114">
        <v>0</v>
      </c>
      <c r="K148" s="113">
        <v>0</v>
      </c>
    </row>
    <row r="149" spans="1:11" ht="12.75" customHeight="1">
      <c r="A149" s="112" t="s">
        <v>53</v>
      </c>
      <c r="B149" s="114">
        <v>0</v>
      </c>
      <c r="C149" s="113">
        <v>0.23442008078476631</v>
      </c>
      <c r="D149" s="114">
        <v>0</v>
      </c>
      <c r="E149" s="113">
        <v>0.52726048911824097</v>
      </c>
      <c r="F149" s="114">
        <v>0.2583230728374496</v>
      </c>
      <c r="G149" s="113">
        <v>0.20777316059643119</v>
      </c>
      <c r="H149" s="114">
        <v>0.1769266795025238</v>
      </c>
      <c r="I149" s="113">
        <v>0.4563726649326082</v>
      </c>
      <c r="J149" s="114">
        <v>0</v>
      </c>
      <c r="K149" s="113">
        <v>0</v>
      </c>
    </row>
    <row r="150" spans="1:11" ht="12.75" customHeight="1">
      <c r="A150" s="112" t="s">
        <v>357</v>
      </c>
      <c r="B150" s="114">
        <v>14.050495627706614</v>
      </c>
      <c r="C150" s="113">
        <v>18.615659261396424</v>
      </c>
      <c r="D150" s="114">
        <v>18.149140279781122</v>
      </c>
      <c r="E150" s="113">
        <v>16.195030289432353</v>
      </c>
      <c r="F150" s="114">
        <v>14.33733291486605</v>
      </c>
      <c r="G150" s="113">
        <v>12.544422089765527</v>
      </c>
      <c r="H150" s="114">
        <v>15.35307280012489</v>
      </c>
      <c r="I150" s="113">
        <v>17.621187041853865</v>
      </c>
      <c r="J150" s="114">
        <v>18.618839189351242</v>
      </c>
      <c r="K150" s="113">
        <v>15.170908121260604</v>
      </c>
    </row>
    <row r="151" spans="1:11" ht="12.75" customHeight="1">
      <c r="A151" s="467" t="s">
        <v>54</v>
      </c>
      <c r="B151" s="114">
        <v>0</v>
      </c>
      <c r="C151" s="113">
        <v>0</v>
      </c>
      <c r="D151" s="114">
        <v>0</v>
      </c>
      <c r="E151" s="113">
        <v>0</v>
      </c>
      <c r="F151" s="114">
        <v>0</v>
      </c>
      <c r="G151" s="113">
        <v>0</v>
      </c>
      <c r="H151" s="114">
        <v>0</v>
      </c>
      <c r="I151" s="113">
        <v>0</v>
      </c>
      <c r="J151" s="114">
        <v>0</v>
      </c>
      <c r="K151" s="113">
        <v>0</v>
      </c>
    </row>
    <row r="152" spans="1:11" ht="12.75" customHeight="1">
      <c r="A152" s="466" t="s">
        <v>290</v>
      </c>
      <c r="B152" s="111">
        <v>100</v>
      </c>
      <c r="C152" s="110">
        <v>100</v>
      </c>
      <c r="D152" s="111">
        <v>100</v>
      </c>
      <c r="E152" s="110">
        <v>100</v>
      </c>
      <c r="F152" s="111">
        <v>100</v>
      </c>
      <c r="G152" s="110">
        <v>100</v>
      </c>
      <c r="H152" s="111">
        <v>100</v>
      </c>
      <c r="I152" s="110">
        <v>100</v>
      </c>
      <c r="J152" s="111">
        <v>100</v>
      </c>
      <c r="K152" s="110">
        <v>100</v>
      </c>
    </row>
    <row r="153" spans="1:11" ht="12.75" customHeight="1">
      <c r="A153" s="112" t="s">
        <v>55</v>
      </c>
      <c r="B153" s="114">
        <v>71.56055846905312</v>
      </c>
      <c r="C153" s="113">
        <v>69.726789143067393</v>
      </c>
      <c r="D153" s="114">
        <v>68.514501348381941</v>
      </c>
      <c r="E153" s="113">
        <v>64.548547263112951</v>
      </c>
      <c r="F153" s="114">
        <v>66.106794273022061</v>
      </c>
      <c r="G153" s="113">
        <v>65.10357431007165</v>
      </c>
      <c r="H153" s="114">
        <v>66.969569581060142</v>
      </c>
      <c r="I153" s="113">
        <v>63.706879365561285</v>
      </c>
      <c r="J153" s="114">
        <v>65.614987804774401</v>
      </c>
      <c r="K153" s="113">
        <v>62.652078444676903</v>
      </c>
    </row>
    <row r="154" spans="1:11" ht="12.75" customHeight="1">
      <c r="A154" s="112" t="s">
        <v>56</v>
      </c>
      <c r="B154" s="114">
        <v>13.775339357124079</v>
      </c>
      <c r="C154" s="113">
        <v>15.31625337212299</v>
      </c>
      <c r="D154" s="114">
        <v>15.91902217339193</v>
      </c>
      <c r="E154" s="113">
        <v>18.429067512009492</v>
      </c>
      <c r="F154" s="114">
        <v>19.6150613573238</v>
      </c>
      <c r="G154" s="113">
        <v>21.59875352549815</v>
      </c>
      <c r="H154" s="114">
        <v>19.528395984804181</v>
      </c>
      <c r="I154" s="113">
        <v>21.360180411192665</v>
      </c>
      <c r="J154" s="114">
        <v>22.571152979969238</v>
      </c>
      <c r="K154" s="113">
        <v>24.714219746873617</v>
      </c>
    </row>
    <row r="155" spans="1:11" ht="12.75" customHeight="1">
      <c r="A155" s="112" t="s">
        <v>57</v>
      </c>
      <c r="B155" s="114">
        <v>0.32129958903540934</v>
      </c>
      <c r="C155" s="113">
        <v>6.2861884098773593E-2</v>
      </c>
      <c r="D155" s="114">
        <v>3.5582301238513782E-2</v>
      </c>
      <c r="E155" s="113">
        <v>2.9918681695481609E-2</v>
      </c>
      <c r="F155" s="114">
        <v>4.1508373063126582E-2</v>
      </c>
      <c r="G155" s="113">
        <v>8.3737090531876335E-2</v>
      </c>
      <c r="H155" s="114">
        <v>2.3733772227143058E-2</v>
      </c>
      <c r="I155" s="113">
        <v>5.7247266122970056E-2</v>
      </c>
      <c r="J155" s="114">
        <v>3.1444135668697783E-2</v>
      </c>
      <c r="K155" s="113">
        <v>5.0417950675223588E-2</v>
      </c>
    </row>
    <row r="156" spans="1:11" ht="12.75" customHeight="1">
      <c r="A156" s="112" t="s">
        <v>58</v>
      </c>
      <c r="B156" s="114">
        <v>3.0718565359974543E-2</v>
      </c>
      <c r="C156" s="113">
        <v>5.1093901056586122E-2</v>
      </c>
      <c r="D156" s="114">
        <v>1.4982021574111066E-2</v>
      </c>
      <c r="E156" s="113">
        <v>3.9667465618728422E-2</v>
      </c>
      <c r="F156" s="114">
        <v>3.7681359943831226E-2</v>
      </c>
      <c r="G156" s="113">
        <v>2.0413519582397715E-2</v>
      </c>
      <c r="H156" s="114">
        <v>0.13371576248233541</v>
      </c>
      <c r="I156" s="113">
        <v>0</v>
      </c>
      <c r="J156" s="114">
        <v>4.9078346888305334E-2</v>
      </c>
      <c r="K156" s="113">
        <v>0.11732775437505302</v>
      </c>
    </row>
    <row r="157" spans="1:11" ht="12.75" customHeight="1">
      <c r="A157" s="112" t="s">
        <v>59</v>
      </c>
      <c r="B157" s="114">
        <v>4.4042397155073409</v>
      </c>
      <c r="C157" s="113">
        <v>4.0320982909611462</v>
      </c>
      <c r="D157" s="114">
        <v>3.5547967439073109</v>
      </c>
      <c r="E157" s="113">
        <v>4.1575201783018958</v>
      </c>
      <c r="F157" s="114">
        <v>3.834372759909388</v>
      </c>
      <c r="G157" s="113">
        <v>4.0203524178911305</v>
      </c>
      <c r="H157" s="114">
        <v>3.3636805030939221</v>
      </c>
      <c r="I157" s="113">
        <v>4.291898871698451</v>
      </c>
      <c r="J157" s="114">
        <v>2.2860736472647849</v>
      </c>
      <c r="K157" s="113">
        <v>4.2230923638008537</v>
      </c>
    </row>
    <row r="158" spans="1:11" ht="12.75" customHeight="1">
      <c r="A158" s="112" t="s">
        <v>52</v>
      </c>
      <c r="B158" s="114">
        <v>2.8642986619435717E-2</v>
      </c>
      <c r="C158" s="113">
        <v>0</v>
      </c>
      <c r="D158" s="114">
        <v>0</v>
      </c>
      <c r="E158" s="113">
        <v>0</v>
      </c>
      <c r="F158" s="114">
        <v>0</v>
      </c>
      <c r="G158" s="113">
        <v>1.8330507380112233E-2</v>
      </c>
      <c r="H158" s="114">
        <v>1.0238097823473475E-2</v>
      </c>
      <c r="I158" s="113">
        <v>0</v>
      </c>
      <c r="J158" s="114">
        <v>0</v>
      </c>
      <c r="K158" s="113">
        <v>0</v>
      </c>
    </row>
    <row r="159" spans="1:11" ht="12.75" customHeight="1">
      <c r="A159" s="112" t="s">
        <v>53</v>
      </c>
      <c r="B159" s="114">
        <v>0.1030870774467614</v>
      </c>
      <c r="C159" s="113">
        <v>0.10933796902488108</v>
      </c>
      <c r="D159" s="114">
        <v>1.9819966040751098E-2</v>
      </c>
      <c r="E159" s="113">
        <v>6.0005445872398505E-2</v>
      </c>
      <c r="F159" s="114">
        <v>0.14645684821918775</v>
      </c>
      <c r="G159" s="113">
        <v>9.9429115789093622E-2</v>
      </c>
      <c r="H159" s="114">
        <v>9.1367266939786015E-2</v>
      </c>
      <c r="I159" s="113">
        <v>3.273885187224166E-2</v>
      </c>
      <c r="J159" s="114">
        <v>9.4969788134512914E-2</v>
      </c>
      <c r="K159" s="113">
        <v>6.0077464589635581E-2</v>
      </c>
    </row>
    <row r="160" spans="1:11" ht="12.75" customHeight="1">
      <c r="A160" s="112" t="s">
        <v>357</v>
      </c>
      <c r="B160" s="114">
        <v>9.7560503120286697</v>
      </c>
      <c r="C160" s="113">
        <v>10.701565439668233</v>
      </c>
      <c r="D160" s="114">
        <v>11.941295445465441</v>
      </c>
      <c r="E160" s="113">
        <v>12.735273453389048</v>
      </c>
      <c r="F160" s="114">
        <v>10.202964168853706</v>
      </c>
      <c r="G160" s="113">
        <v>9.028885824546494</v>
      </c>
      <c r="H160" s="114">
        <v>9.879299031569019</v>
      </c>
      <c r="I160" s="113">
        <v>10.551055233552384</v>
      </c>
      <c r="J160" s="114">
        <v>9.3522932973000525</v>
      </c>
      <c r="K160" s="113">
        <v>8.1827862750087181</v>
      </c>
    </row>
    <row r="161" spans="1:11" ht="12.75" customHeight="1">
      <c r="A161" s="112" t="s">
        <v>54</v>
      </c>
      <c r="B161" s="114">
        <v>2.0063927825208598E-2</v>
      </c>
      <c r="C161" s="113">
        <v>0</v>
      </c>
      <c r="D161" s="114">
        <v>0</v>
      </c>
      <c r="E161" s="113">
        <v>0</v>
      </c>
      <c r="F161" s="114">
        <v>1.5160859664900843E-2</v>
      </c>
      <c r="G161" s="113">
        <v>2.6523688709101791E-2</v>
      </c>
      <c r="H161" s="114">
        <v>0</v>
      </c>
      <c r="I161" s="113">
        <v>0</v>
      </c>
      <c r="J161" s="114">
        <v>0</v>
      </c>
      <c r="K161" s="113">
        <v>0</v>
      </c>
    </row>
    <row r="162" spans="1:11" ht="12.75" customHeight="1">
      <c r="A162" s="466" t="s">
        <v>284</v>
      </c>
      <c r="B162" s="111">
        <v>100</v>
      </c>
      <c r="C162" s="110">
        <v>100</v>
      </c>
      <c r="D162" s="111">
        <v>100</v>
      </c>
      <c r="E162" s="110">
        <v>100</v>
      </c>
      <c r="F162" s="111">
        <v>100</v>
      </c>
      <c r="G162" s="110">
        <v>100</v>
      </c>
      <c r="H162" s="111">
        <v>100</v>
      </c>
      <c r="I162" s="110">
        <v>100</v>
      </c>
      <c r="J162" s="111">
        <v>100</v>
      </c>
      <c r="K162" s="110">
        <v>100</v>
      </c>
    </row>
    <row r="163" spans="1:11" ht="12.75" customHeight="1">
      <c r="A163" s="112" t="s">
        <v>55</v>
      </c>
      <c r="B163" s="114">
        <v>71.631682684823744</v>
      </c>
      <c r="C163" s="113">
        <v>71.667089344303733</v>
      </c>
      <c r="D163" s="114">
        <v>72.541042967792748</v>
      </c>
      <c r="E163" s="113">
        <v>70.399167048782786</v>
      </c>
      <c r="F163" s="114">
        <v>70.944005398340366</v>
      </c>
      <c r="G163" s="113">
        <v>69.984758447462355</v>
      </c>
      <c r="H163" s="114">
        <v>69.114609009175723</v>
      </c>
      <c r="I163" s="113">
        <v>68.571279199263728</v>
      </c>
      <c r="J163" s="114">
        <v>68.500344260372898</v>
      </c>
      <c r="K163" s="113">
        <v>68.010627862938065</v>
      </c>
    </row>
    <row r="164" spans="1:11" ht="12.75" customHeight="1">
      <c r="A164" s="112" t="s">
        <v>56</v>
      </c>
      <c r="B164" s="114">
        <v>12.627499674372356</v>
      </c>
      <c r="C164" s="113">
        <v>12.244685646911952</v>
      </c>
      <c r="D164" s="114">
        <v>10.888159723282435</v>
      </c>
      <c r="E164" s="113">
        <v>12.096334880872666</v>
      </c>
      <c r="F164" s="114">
        <v>13.856330190451912</v>
      </c>
      <c r="G164" s="113">
        <v>15.015422909632784</v>
      </c>
      <c r="H164" s="114">
        <v>16.388494138498839</v>
      </c>
      <c r="I164" s="113">
        <v>17.246566518736554</v>
      </c>
      <c r="J164" s="114">
        <v>18.280822783821936</v>
      </c>
      <c r="K164" s="113">
        <v>18.309624955665644</v>
      </c>
    </row>
    <row r="165" spans="1:11" ht="12.75" customHeight="1">
      <c r="A165" s="112" t="s">
        <v>57</v>
      </c>
      <c r="B165" s="114">
        <v>0.3749142816427245</v>
      </c>
      <c r="C165" s="113">
        <v>1.7840199442566883E-2</v>
      </c>
      <c r="D165" s="114">
        <v>4.4078765544028266E-2</v>
      </c>
      <c r="E165" s="113">
        <v>2.4673430060115471E-2</v>
      </c>
      <c r="F165" s="114">
        <v>4.5638870761788818E-2</v>
      </c>
      <c r="G165" s="113">
        <v>2.0780500485130228E-2</v>
      </c>
      <c r="H165" s="114">
        <v>3.0612230146143581E-2</v>
      </c>
      <c r="I165" s="113">
        <v>5.793573210938345E-2</v>
      </c>
      <c r="J165" s="114">
        <v>5.0207826726667057E-2</v>
      </c>
      <c r="K165" s="113">
        <v>6.5775527670977302E-2</v>
      </c>
    </row>
    <row r="166" spans="1:11" ht="12.75" customHeight="1">
      <c r="A166" s="112" t="s">
        <v>58</v>
      </c>
      <c r="B166" s="114">
        <v>0.30697496683590225</v>
      </c>
      <c r="C166" s="113">
        <v>0.24487449398801989</v>
      </c>
      <c r="D166" s="114">
        <v>0.44399765435201471</v>
      </c>
      <c r="E166" s="113">
        <v>0.42903527631640553</v>
      </c>
      <c r="F166" s="114">
        <v>0.41681242612396074</v>
      </c>
      <c r="G166" s="113">
        <v>0.34563639715994787</v>
      </c>
      <c r="H166" s="114">
        <v>0.23506723125208717</v>
      </c>
      <c r="I166" s="113">
        <v>0.2152039538342308</v>
      </c>
      <c r="J166" s="114">
        <v>0.32188115256352284</v>
      </c>
      <c r="K166" s="113">
        <v>0.22851910128989023</v>
      </c>
    </row>
    <row r="167" spans="1:11" ht="12.75" customHeight="1">
      <c r="A167" s="112" t="s">
        <v>59</v>
      </c>
      <c r="B167" s="114">
        <v>8.1181354402236146</v>
      </c>
      <c r="C167" s="113">
        <v>7.6934711137089193</v>
      </c>
      <c r="D167" s="114">
        <v>7.8931132996518327</v>
      </c>
      <c r="E167" s="113">
        <v>8.5595250216078309</v>
      </c>
      <c r="F167" s="114">
        <v>7.3756481981118611</v>
      </c>
      <c r="G167" s="113">
        <v>7.1136942742542439</v>
      </c>
      <c r="H167" s="114">
        <v>7.0762320428730252</v>
      </c>
      <c r="I167" s="113">
        <v>7.3191045542680575</v>
      </c>
      <c r="J167" s="114">
        <v>7.2035067105515731</v>
      </c>
      <c r="K167" s="113">
        <v>8.1379157442319627</v>
      </c>
    </row>
    <row r="168" spans="1:11" ht="12.75" customHeight="1">
      <c r="A168" s="112" t="s">
        <v>52</v>
      </c>
      <c r="B168" s="114">
        <v>4.0391443004723984E-3</v>
      </c>
      <c r="C168" s="113">
        <v>2.4901074631779534E-2</v>
      </c>
      <c r="D168" s="114">
        <v>9.5125577506206659E-3</v>
      </c>
      <c r="E168" s="113">
        <v>0</v>
      </c>
      <c r="F168" s="114">
        <v>0</v>
      </c>
      <c r="G168" s="113">
        <v>1.1788211184292057E-2</v>
      </c>
      <c r="H168" s="114">
        <v>0</v>
      </c>
      <c r="I168" s="113">
        <v>2.0714819085647885E-3</v>
      </c>
      <c r="J168" s="114">
        <v>7.7454757084431504E-3</v>
      </c>
      <c r="K168" s="113">
        <v>7.1347726115537913E-3</v>
      </c>
    </row>
    <row r="169" spans="1:11" ht="12.75" customHeight="1">
      <c r="A169" s="112" t="s">
        <v>53</v>
      </c>
      <c r="B169" s="114">
        <v>8.482203030992036E-2</v>
      </c>
      <c r="C169" s="113">
        <v>7.6708679570381258E-2</v>
      </c>
      <c r="D169" s="114">
        <v>9.0036554841265558E-3</v>
      </c>
      <c r="E169" s="113">
        <v>9.4011713933873725E-2</v>
      </c>
      <c r="F169" s="114">
        <v>0.12874529631564025</v>
      </c>
      <c r="G169" s="113">
        <v>7.9268163668733127E-2</v>
      </c>
      <c r="H169" s="114">
        <v>2.8841274683143538E-2</v>
      </c>
      <c r="I169" s="113">
        <v>4.2153012806032682E-2</v>
      </c>
      <c r="J169" s="114">
        <v>3.2420785672890494E-2</v>
      </c>
      <c r="K169" s="113">
        <v>3.2224406877802869E-2</v>
      </c>
    </row>
    <row r="170" spans="1:11" ht="12.75" customHeight="1">
      <c r="A170" s="112" t="s">
        <v>357</v>
      </c>
      <c r="B170" s="114">
        <v>6.8389520553571534</v>
      </c>
      <c r="C170" s="113">
        <v>8.0304294474426463</v>
      </c>
      <c r="D170" s="114">
        <v>8.1628315008937111</v>
      </c>
      <c r="E170" s="113">
        <v>8.3877771394725098</v>
      </c>
      <c r="F170" s="114">
        <v>7.2328196198944799</v>
      </c>
      <c r="G170" s="113">
        <v>7.4240038205894709</v>
      </c>
      <c r="H170" s="114">
        <v>7.1206504972409244</v>
      </c>
      <c r="I170" s="113">
        <v>6.5407205666259278</v>
      </c>
      <c r="J170" s="114">
        <v>5.6030710045820769</v>
      </c>
      <c r="K170" s="113">
        <v>5.2026054302695384</v>
      </c>
    </row>
    <row r="171" spans="1:11" ht="12.75" customHeight="1">
      <c r="A171" s="467" t="s">
        <v>54</v>
      </c>
      <c r="B171" s="114">
        <v>1.2979722134102313E-2</v>
      </c>
      <c r="C171" s="113">
        <v>0</v>
      </c>
      <c r="D171" s="114">
        <v>8.2598752484813187E-3</v>
      </c>
      <c r="E171" s="113">
        <v>9.4754889538094071E-3</v>
      </c>
      <c r="F171" s="114">
        <v>0</v>
      </c>
      <c r="G171" s="113">
        <v>4.6472755630382152E-3</v>
      </c>
      <c r="H171" s="114">
        <v>5.4935761301225794E-3</v>
      </c>
      <c r="I171" s="113">
        <v>4.9649804475124298E-3</v>
      </c>
      <c r="J171" s="114">
        <v>0</v>
      </c>
      <c r="K171" s="113">
        <v>5.5721984445606058E-3</v>
      </c>
    </row>
    <row r="172" spans="1:11">
      <c r="A172" s="464" t="s">
        <v>301</v>
      </c>
      <c r="B172" s="465"/>
      <c r="C172" s="135"/>
      <c r="D172" s="465"/>
      <c r="E172" s="135"/>
      <c r="F172" s="465"/>
      <c r="G172" s="135"/>
      <c r="H172" s="465"/>
      <c r="I172" s="135"/>
      <c r="J172" s="465"/>
      <c r="K172" s="135"/>
    </row>
    <row r="173" spans="1:11">
      <c r="A173" s="466" t="s">
        <v>285</v>
      </c>
      <c r="B173" s="111">
        <v>100</v>
      </c>
      <c r="C173" s="110">
        <v>100</v>
      </c>
      <c r="D173" s="111">
        <v>100</v>
      </c>
      <c r="E173" s="110">
        <v>100</v>
      </c>
      <c r="F173" s="111">
        <v>100</v>
      </c>
      <c r="G173" s="110">
        <v>100</v>
      </c>
      <c r="H173" s="111">
        <v>100</v>
      </c>
      <c r="I173" s="110">
        <v>100</v>
      </c>
      <c r="J173" s="111">
        <v>100</v>
      </c>
      <c r="K173" s="110">
        <v>100</v>
      </c>
    </row>
    <row r="174" spans="1:11">
      <c r="A174" s="112" t="s">
        <v>55</v>
      </c>
      <c r="B174" s="114">
        <v>72.564279140203269</v>
      </c>
      <c r="C174" s="113">
        <v>70.839606745550398</v>
      </c>
      <c r="D174" s="114">
        <v>70.050545098677858</v>
      </c>
      <c r="E174" s="113">
        <v>66.98953132789191</v>
      </c>
      <c r="F174" s="114">
        <v>66.652412597515166</v>
      </c>
      <c r="G174" s="113">
        <v>66.215170612583023</v>
      </c>
      <c r="H174" s="114">
        <v>67.217928616490568</v>
      </c>
      <c r="I174" s="113">
        <v>64.906007703194518</v>
      </c>
      <c r="J174" s="114">
        <v>66.820858250037077</v>
      </c>
      <c r="K174" s="113">
        <v>65.172011455644736</v>
      </c>
    </row>
    <row r="175" spans="1:11">
      <c r="A175" s="112" t="s">
        <v>56</v>
      </c>
      <c r="B175" s="114">
        <v>12.463854202703672</v>
      </c>
      <c r="C175" s="113">
        <v>13.030919465906463</v>
      </c>
      <c r="D175" s="114">
        <v>13.395288240997083</v>
      </c>
      <c r="E175" s="113">
        <v>16.077112521484217</v>
      </c>
      <c r="F175" s="114">
        <v>18.44914764518925</v>
      </c>
      <c r="G175" s="113">
        <v>20.303371982316005</v>
      </c>
      <c r="H175" s="114">
        <v>18.687936747995963</v>
      </c>
      <c r="I175" s="113">
        <v>19.488157663971592</v>
      </c>
      <c r="J175" s="114">
        <v>20.603669890911096</v>
      </c>
      <c r="K175" s="113">
        <v>21.649400700067179</v>
      </c>
    </row>
    <row r="176" spans="1:11">
      <c r="A176" s="112" t="s">
        <v>57</v>
      </c>
      <c r="B176" s="114">
        <v>0.47421980561230814</v>
      </c>
      <c r="C176" s="113">
        <v>6.6391973808209007E-2</v>
      </c>
      <c r="D176" s="114">
        <v>1.5372041452764456E-2</v>
      </c>
      <c r="E176" s="113">
        <v>2.6487898155519673E-2</v>
      </c>
      <c r="F176" s="114">
        <v>4.0739670615429067E-2</v>
      </c>
      <c r="G176" s="113">
        <v>0.1232529576395261</v>
      </c>
      <c r="H176" s="114">
        <v>3.0048119713987468E-2</v>
      </c>
      <c r="I176" s="113">
        <v>5.9412213356463767E-2</v>
      </c>
      <c r="J176" s="114">
        <v>1.9421578160697811E-2</v>
      </c>
      <c r="K176" s="113">
        <v>3.7831913163384363E-2</v>
      </c>
    </row>
    <row r="177" spans="1:11">
      <c r="A177" s="112" t="s">
        <v>58</v>
      </c>
      <c r="B177" s="114">
        <v>0</v>
      </c>
      <c r="C177" s="113">
        <v>5.3963144588188836E-2</v>
      </c>
      <c r="D177" s="114">
        <v>0.20348930121134734</v>
      </c>
      <c r="E177" s="113">
        <v>3.5118786318554182E-2</v>
      </c>
      <c r="F177" s="114">
        <v>6.25541750939035E-2</v>
      </c>
      <c r="G177" s="113">
        <v>2.1141405802812527E-2</v>
      </c>
      <c r="H177" s="114">
        <v>0.12275582556140853</v>
      </c>
      <c r="I177" s="113">
        <v>3.0725767090528169E-2</v>
      </c>
      <c r="J177" s="114">
        <v>4.2386282066928335E-2</v>
      </c>
      <c r="K177" s="113">
        <v>4.3135452391896194E-2</v>
      </c>
    </row>
    <row r="178" spans="1:11">
      <c r="A178" s="112" t="s">
        <v>59</v>
      </c>
      <c r="B178" s="114">
        <v>3.1157187710102545</v>
      </c>
      <c r="C178" s="113">
        <v>3.3504347730322723</v>
      </c>
      <c r="D178" s="114">
        <v>2.828151230448209</v>
      </c>
      <c r="E178" s="113">
        <v>3.404141338234091</v>
      </c>
      <c r="F178" s="114">
        <v>3.2692863334296449</v>
      </c>
      <c r="G178" s="113">
        <v>3.0827621318590919</v>
      </c>
      <c r="H178" s="114">
        <v>2.7292522005619424</v>
      </c>
      <c r="I178" s="113">
        <v>3.9304510025980948</v>
      </c>
      <c r="J178" s="114">
        <v>2.5341222693326717</v>
      </c>
      <c r="K178" s="113">
        <v>4.0771841742389423</v>
      </c>
    </row>
    <row r="179" spans="1:11">
      <c r="A179" s="112" t="s">
        <v>52</v>
      </c>
      <c r="B179" s="114">
        <v>3.3779593861578729E-2</v>
      </c>
      <c r="C179" s="113">
        <v>0</v>
      </c>
      <c r="D179" s="114">
        <v>0</v>
      </c>
      <c r="E179" s="113">
        <v>0</v>
      </c>
      <c r="F179" s="114">
        <v>0</v>
      </c>
      <c r="G179" s="113">
        <v>1.8984119496403083E-2</v>
      </c>
      <c r="H179" s="114">
        <v>9.3989379200150377E-3</v>
      </c>
      <c r="I179" s="113">
        <v>0</v>
      </c>
      <c r="J179" s="114">
        <v>0</v>
      </c>
      <c r="K179" s="113">
        <v>0</v>
      </c>
    </row>
    <row r="180" spans="1:11">
      <c r="A180" s="112" t="s">
        <v>53</v>
      </c>
      <c r="B180" s="114">
        <v>6.2500407966109436E-2</v>
      </c>
      <c r="C180" s="113">
        <v>0.14914595064024203</v>
      </c>
      <c r="D180" s="114">
        <v>1.9329200638624613E-2</v>
      </c>
      <c r="E180" s="113">
        <v>9.1517176211486528E-2</v>
      </c>
      <c r="F180" s="114">
        <v>0.16425888471540015</v>
      </c>
      <c r="G180" s="113">
        <v>0.11678109872029777</v>
      </c>
      <c r="H180" s="114">
        <v>0.10808778608017294</v>
      </c>
      <c r="I180" s="113">
        <v>7.6678463004680911E-2</v>
      </c>
      <c r="J180" s="114">
        <v>5.865841512048596E-2</v>
      </c>
      <c r="K180" s="113">
        <v>0</v>
      </c>
    </row>
    <row r="181" spans="1:11">
      <c r="A181" s="112" t="s">
        <v>357</v>
      </c>
      <c r="B181" s="114">
        <v>11.285648078642811</v>
      </c>
      <c r="C181" s="113">
        <v>12.509537946474225</v>
      </c>
      <c r="D181" s="114">
        <v>13.487824886574121</v>
      </c>
      <c r="E181" s="113">
        <v>13.376090951704228</v>
      </c>
      <c r="F181" s="114">
        <v>11.361600693441202</v>
      </c>
      <c r="G181" s="113">
        <v>10.110050365444302</v>
      </c>
      <c r="H181" s="114">
        <v>11.094591765675933</v>
      </c>
      <c r="I181" s="113">
        <v>11.508567186784113</v>
      </c>
      <c r="J181" s="114">
        <v>9.92088331437105</v>
      </c>
      <c r="K181" s="113">
        <v>9.0204363044938667</v>
      </c>
    </row>
    <row r="182" spans="1:11">
      <c r="A182" s="467" t="s">
        <v>54</v>
      </c>
      <c r="B182" s="114">
        <v>0</v>
      </c>
      <c r="C182" s="113">
        <v>0</v>
      </c>
      <c r="D182" s="114">
        <v>0</v>
      </c>
      <c r="E182" s="113">
        <v>0</v>
      </c>
      <c r="F182" s="114">
        <v>0</v>
      </c>
      <c r="G182" s="113">
        <v>8.4853261385438028E-3</v>
      </c>
      <c r="H182" s="114">
        <v>0</v>
      </c>
      <c r="I182" s="113">
        <v>0</v>
      </c>
      <c r="J182" s="114">
        <v>0</v>
      </c>
      <c r="K182" s="113">
        <v>0</v>
      </c>
    </row>
    <row r="183" spans="1:11">
      <c r="A183" s="466" t="s">
        <v>286</v>
      </c>
      <c r="B183" s="111">
        <v>100</v>
      </c>
      <c r="C183" s="110">
        <v>100</v>
      </c>
      <c r="D183" s="111">
        <v>100</v>
      </c>
      <c r="E183" s="110">
        <v>100</v>
      </c>
      <c r="F183" s="111">
        <v>100</v>
      </c>
      <c r="G183" s="110">
        <v>100</v>
      </c>
      <c r="H183" s="111">
        <v>100</v>
      </c>
      <c r="I183" s="110">
        <v>100</v>
      </c>
      <c r="J183" s="111">
        <v>100</v>
      </c>
      <c r="K183" s="110">
        <v>100</v>
      </c>
    </row>
    <row r="184" spans="1:11">
      <c r="A184" s="112" t="s">
        <v>55</v>
      </c>
      <c r="B184" s="114">
        <v>74.011097336083992</v>
      </c>
      <c r="C184" s="113">
        <v>72.902152340272949</v>
      </c>
      <c r="D184" s="114">
        <v>73.841772633823183</v>
      </c>
      <c r="E184" s="113">
        <v>72.908237843888529</v>
      </c>
      <c r="F184" s="114">
        <v>72.226146470271289</v>
      </c>
      <c r="G184" s="113">
        <v>69.987851955057991</v>
      </c>
      <c r="H184" s="114">
        <v>68.93537166524996</v>
      </c>
      <c r="I184" s="113">
        <v>70.302710931553364</v>
      </c>
      <c r="J184" s="114">
        <v>68.931354242990068</v>
      </c>
      <c r="K184" s="113">
        <v>69.189779166604367</v>
      </c>
    </row>
    <row r="185" spans="1:11">
      <c r="A185" s="112" t="s">
        <v>56</v>
      </c>
      <c r="B185" s="114">
        <v>13.092537147654678</v>
      </c>
      <c r="C185" s="113">
        <v>13.534927170189945</v>
      </c>
      <c r="D185" s="114">
        <v>12.735094799360388</v>
      </c>
      <c r="E185" s="113">
        <v>12.92166441898059</v>
      </c>
      <c r="F185" s="114">
        <v>15.242742428247652</v>
      </c>
      <c r="G185" s="113">
        <v>17.87288308802151</v>
      </c>
      <c r="H185" s="114">
        <v>18.650395321917195</v>
      </c>
      <c r="I185" s="113">
        <v>18.067203433565222</v>
      </c>
      <c r="J185" s="114">
        <v>19.989574059630076</v>
      </c>
      <c r="K185" s="113">
        <v>20.222029514226335</v>
      </c>
    </row>
    <row r="186" spans="1:11">
      <c r="A186" s="112" t="s">
        <v>57</v>
      </c>
      <c r="B186" s="114">
        <v>0.36996564954697586</v>
      </c>
      <c r="C186" s="113">
        <v>0</v>
      </c>
      <c r="D186" s="114">
        <v>4.3249828675854717E-2</v>
      </c>
      <c r="E186" s="113">
        <v>0</v>
      </c>
      <c r="F186" s="114">
        <v>0.11050489905052457</v>
      </c>
      <c r="G186" s="113">
        <v>1.9431114539943173E-2</v>
      </c>
      <c r="H186" s="114">
        <v>8.0018338722468774E-2</v>
      </c>
      <c r="I186" s="113">
        <v>9.8584280709207703E-2</v>
      </c>
      <c r="J186" s="114">
        <v>8.6138751670907954E-2</v>
      </c>
      <c r="K186" s="113">
        <v>0.14981385404362843</v>
      </c>
    </row>
    <row r="187" spans="1:11">
      <c r="A187" s="112" t="s">
        <v>58</v>
      </c>
      <c r="B187" s="114">
        <v>7.8566656702911866E-2</v>
      </c>
      <c r="C187" s="113">
        <v>0</v>
      </c>
      <c r="D187" s="114">
        <v>0</v>
      </c>
      <c r="E187" s="113">
        <v>5.7308552222232148E-2</v>
      </c>
      <c r="F187" s="114">
        <v>0.12350547540940982</v>
      </c>
      <c r="G187" s="113">
        <v>0</v>
      </c>
      <c r="H187" s="114">
        <v>0</v>
      </c>
      <c r="I187" s="113">
        <v>4.1666836874333632E-2</v>
      </c>
      <c r="J187" s="114">
        <v>0.23412407656894646</v>
      </c>
      <c r="K187" s="113">
        <v>8.013994587563357E-2</v>
      </c>
    </row>
    <row r="188" spans="1:11">
      <c r="A188" s="112" t="s">
        <v>59</v>
      </c>
      <c r="B188" s="114">
        <v>4.1112739068862609</v>
      </c>
      <c r="C188" s="113">
        <v>4.4496796494858977</v>
      </c>
      <c r="D188" s="114">
        <v>4.0913728774841998</v>
      </c>
      <c r="E188" s="113">
        <v>4.4885248927511379</v>
      </c>
      <c r="F188" s="114">
        <v>3.9209738298397898</v>
      </c>
      <c r="G188" s="113">
        <v>4.1772578235424502</v>
      </c>
      <c r="H188" s="114">
        <v>4.462090244169838</v>
      </c>
      <c r="I188" s="113">
        <v>4.0449511640161928</v>
      </c>
      <c r="J188" s="114">
        <v>3.9718368300939391</v>
      </c>
      <c r="K188" s="113">
        <v>4.1409625764394535</v>
      </c>
    </row>
    <row r="189" spans="1:11">
      <c r="A189" s="112" t="s">
        <v>52</v>
      </c>
      <c r="B189" s="114">
        <v>0</v>
      </c>
      <c r="C189" s="113">
        <v>0</v>
      </c>
      <c r="D189" s="114">
        <v>3.7006015381101043E-2</v>
      </c>
      <c r="E189" s="113">
        <v>0</v>
      </c>
      <c r="F189" s="114">
        <v>0</v>
      </c>
      <c r="G189" s="113">
        <v>0</v>
      </c>
      <c r="H189" s="114">
        <v>0</v>
      </c>
      <c r="I189" s="113">
        <v>8.5784664153039855E-3</v>
      </c>
      <c r="J189" s="114">
        <v>3.3221195385273947E-2</v>
      </c>
      <c r="K189" s="113">
        <v>0</v>
      </c>
    </row>
    <row r="190" spans="1:11">
      <c r="A190" s="112" t="s">
        <v>53</v>
      </c>
      <c r="B190" s="114">
        <v>0.13361231846773786</v>
      </c>
      <c r="C190" s="113">
        <v>3.5856611298606941E-2</v>
      </c>
      <c r="D190" s="114">
        <v>0</v>
      </c>
      <c r="E190" s="113">
        <v>0.16537610784129847</v>
      </c>
      <c r="F190" s="114">
        <v>9.4037502329269926E-2</v>
      </c>
      <c r="G190" s="113">
        <v>5.3831383984731467E-2</v>
      </c>
      <c r="H190" s="114">
        <v>1.1390510850173492E-2</v>
      </c>
      <c r="I190" s="113">
        <v>4.4662491813011219E-2</v>
      </c>
      <c r="J190" s="114">
        <v>5.9745628064425481E-2</v>
      </c>
      <c r="K190" s="113">
        <v>3.8126280220683879E-2</v>
      </c>
    </row>
    <row r="191" spans="1:11">
      <c r="A191" s="112" t="s">
        <v>357</v>
      </c>
      <c r="B191" s="114">
        <v>8.1792626494767404</v>
      </c>
      <c r="C191" s="113">
        <v>9.0773842287525977</v>
      </c>
      <c r="D191" s="114">
        <v>9.2515038452752609</v>
      </c>
      <c r="E191" s="113">
        <v>9.4329876957794117</v>
      </c>
      <c r="F191" s="114">
        <v>8.2672109574635577</v>
      </c>
      <c r="G191" s="113">
        <v>7.8608214035885666</v>
      </c>
      <c r="H191" s="114">
        <v>7.8390919484750246</v>
      </c>
      <c r="I191" s="113">
        <v>7.3916423950533563</v>
      </c>
      <c r="J191" s="114">
        <v>6.6940052155963663</v>
      </c>
      <c r="K191" s="113">
        <v>6.1791486625898955</v>
      </c>
    </row>
    <row r="192" spans="1:11">
      <c r="A192" s="112" t="s">
        <v>54</v>
      </c>
      <c r="B192" s="114">
        <v>2.3684335180711478E-2</v>
      </c>
      <c r="C192" s="113">
        <v>0</v>
      </c>
      <c r="D192" s="114">
        <v>0</v>
      </c>
      <c r="E192" s="113">
        <v>2.590048853680102E-2</v>
      </c>
      <c r="F192" s="114">
        <v>1.4878437388502001E-2</v>
      </c>
      <c r="G192" s="113">
        <v>2.7923231264807228E-2</v>
      </c>
      <c r="H192" s="114">
        <v>2.1641970615329634E-2</v>
      </c>
      <c r="I192" s="113">
        <v>0</v>
      </c>
      <c r="J192" s="114">
        <v>0</v>
      </c>
      <c r="K192" s="113">
        <v>0</v>
      </c>
    </row>
    <row r="193" spans="1:11">
      <c r="A193" s="466" t="s">
        <v>287</v>
      </c>
      <c r="B193" s="111">
        <v>100</v>
      </c>
      <c r="C193" s="110">
        <v>100</v>
      </c>
      <c r="D193" s="111">
        <v>100</v>
      </c>
      <c r="E193" s="110">
        <v>100</v>
      </c>
      <c r="F193" s="111">
        <v>100</v>
      </c>
      <c r="G193" s="110">
        <v>100</v>
      </c>
      <c r="H193" s="111">
        <v>100</v>
      </c>
      <c r="I193" s="110">
        <v>100</v>
      </c>
      <c r="J193" s="111">
        <v>100</v>
      </c>
      <c r="K193" s="110">
        <v>100</v>
      </c>
    </row>
    <row r="194" spans="1:11">
      <c r="A194" s="112" t="s">
        <v>55</v>
      </c>
      <c r="B194" s="114">
        <v>74.181213171124355</v>
      </c>
      <c r="C194" s="113">
        <v>73.422442976595732</v>
      </c>
      <c r="D194" s="114">
        <v>74.841331717211091</v>
      </c>
      <c r="E194" s="113">
        <v>72.629958939947443</v>
      </c>
      <c r="F194" s="114">
        <v>72.129299519348749</v>
      </c>
      <c r="G194" s="113">
        <v>71.507891721322338</v>
      </c>
      <c r="H194" s="114">
        <v>71.88517784844467</v>
      </c>
      <c r="I194" s="113">
        <v>69.351290385340121</v>
      </c>
      <c r="J194" s="114">
        <v>69.721422441057513</v>
      </c>
      <c r="K194" s="113">
        <v>68.886707555684396</v>
      </c>
    </row>
    <row r="195" spans="1:11">
      <c r="A195" s="112" t="s">
        <v>56</v>
      </c>
      <c r="B195" s="114">
        <v>13.565271911191079</v>
      </c>
      <c r="C195" s="113">
        <v>13.561914834347661</v>
      </c>
      <c r="D195" s="114">
        <v>11.983414443991009</v>
      </c>
      <c r="E195" s="113">
        <v>12.653528244429479</v>
      </c>
      <c r="F195" s="114">
        <v>14.812430536510732</v>
      </c>
      <c r="G195" s="113">
        <v>15.540155358366492</v>
      </c>
      <c r="H195" s="114">
        <v>16.409308472384609</v>
      </c>
      <c r="I195" s="113">
        <v>17.610844978252086</v>
      </c>
      <c r="J195" s="114">
        <v>19.162115131742986</v>
      </c>
      <c r="K195" s="113">
        <v>18.910885218685973</v>
      </c>
    </row>
    <row r="196" spans="1:11">
      <c r="A196" s="112" t="s">
        <v>57</v>
      </c>
      <c r="B196" s="114">
        <v>0.4365992283590302</v>
      </c>
      <c r="C196" s="113">
        <v>3.5096168222386946E-2</v>
      </c>
      <c r="D196" s="114">
        <v>0.12044780392132977</v>
      </c>
      <c r="E196" s="113">
        <v>3.0690750463340941E-2</v>
      </c>
      <c r="F196" s="114">
        <v>0</v>
      </c>
      <c r="G196" s="113">
        <v>2.9655136672751249E-2</v>
      </c>
      <c r="H196" s="114">
        <v>1.7801221591030463E-2</v>
      </c>
      <c r="I196" s="113">
        <v>6.1223406932938602E-3</v>
      </c>
      <c r="J196" s="114">
        <v>1.6272666906382297E-2</v>
      </c>
      <c r="K196" s="113">
        <v>2.0949582655326662E-2</v>
      </c>
    </row>
    <row r="197" spans="1:11">
      <c r="A197" s="112" t="s">
        <v>58</v>
      </c>
      <c r="B197" s="114">
        <v>0</v>
      </c>
      <c r="C197" s="113">
        <v>0</v>
      </c>
      <c r="D197" s="114">
        <v>5.9081855779362771E-2</v>
      </c>
      <c r="E197" s="113">
        <v>1.7580138614923455E-2</v>
      </c>
      <c r="F197" s="114">
        <v>0.16295954157705575</v>
      </c>
      <c r="G197" s="113">
        <v>6.0317972164479483E-2</v>
      </c>
      <c r="H197" s="114">
        <v>6.0524153409503574E-2</v>
      </c>
      <c r="I197" s="113">
        <v>0.16026927414889261</v>
      </c>
      <c r="J197" s="114">
        <v>3.8319505940835732E-2</v>
      </c>
      <c r="K197" s="113">
        <v>4.8750601147615501E-2</v>
      </c>
    </row>
    <row r="198" spans="1:11">
      <c r="A198" s="112" t="s">
        <v>59</v>
      </c>
      <c r="B198" s="114">
        <v>4.9284770785405119</v>
      </c>
      <c r="C198" s="113">
        <v>4.2515151944374932</v>
      </c>
      <c r="D198" s="114">
        <v>4.3819550612441294</v>
      </c>
      <c r="E198" s="113">
        <v>5.3284208268028577</v>
      </c>
      <c r="F198" s="114">
        <v>4.7414153952743181</v>
      </c>
      <c r="G198" s="113">
        <v>5.3386443859659227</v>
      </c>
      <c r="H198" s="114">
        <v>4.7681640104870553</v>
      </c>
      <c r="I198" s="113">
        <v>6.0162201212767661</v>
      </c>
      <c r="J198" s="114">
        <v>5.7695790366056263</v>
      </c>
      <c r="K198" s="113">
        <v>6.4611675110182958</v>
      </c>
    </row>
    <row r="199" spans="1:11">
      <c r="A199" s="112" t="s">
        <v>52</v>
      </c>
      <c r="B199" s="114">
        <v>0</v>
      </c>
      <c r="C199" s="113">
        <v>1.7312011230773829E-2</v>
      </c>
      <c r="D199" s="114">
        <v>0</v>
      </c>
      <c r="E199" s="113">
        <v>0</v>
      </c>
      <c r="F199" s="114">
        <v>0</v>
      </c>
      <c r="G199" s="113">
        <v>1.2956127672561225E-2</v>
      </c>
      <c r="H199" s="114">
        <v>0</v>
      </c>
      <c r="I199" s="113">
        <v>0</v>
      </c>
      <c r="J199" s="114">
        <v>0</v>
      </c>
      <c r="K199" s="113">
        <v>0</v>
      </c>
    </row>
    <row r="200" spans="1:11">
      <c r="A200" s="112" t="s">
        <v>53</v>
      </c>
      <c r="B200" s="114">
        <v>4.7023402306432573E-2</v>
      </c>
      <c r="C200" s="113">
        <v>7.6644995176244138E-2</v>
      </c>
      <c r="D200" s="114">
        <v>0</v>
      </c>
      <c r="E200" s="113">
        <v>7.7024844609452747E-2</v>
      </c>
      <c r="F200" s="114">
        <v>9.0067984007159249E-2</v>
      </c>
      <c r="G200" s="113">
        <v>6.0174015190339908E-2</v>
      </c>
      <c r="H200" s="114">
        <v>2.1503875681964799E-2</v>
      </c>
      <c r="I200" s="113">
        <v>0</v>
      </c>
      <c r="J200" s="114">
        <v>3.648226935463128E-2</v>
      </c>
      <c r="K200" s="113">
        <v>8.827811559162807E-2</v>
      </c>
    </row>
    <row r="201" spans="1:11">
      <c r="A201" s="112" t="s">
        <v>357</v>
      </c>
      <c r="B201" s="114">
        <v>6.8229650541014042</v>
      </c>
      <c r="C201" s="113">
        <v>8.6350738199897066</v>
      </c>
      <c r="D201" s="114">
        <v>8.581639551952442</v>
      </c>
      <c r="E201" s="113">
        <v>9.2507285328629418</v>
      </c>
      <c r="F201" s="114">
        <v>8.0638270232819966</v>
      </c>
      <c r="G201" s="113">
        <v>7.4502052826451228</v>
      </c>
      <c r="H201" s="114">
        <v>6.8375204180011657</v>
      </c>
      <c r="I201" s="113">
        <v>6.8347090459624518</v>
      </c>
      <c r="J201" s="114">
        <v>5.2558089483920236</v>
      </c>
      <c r="K201" s="113">
        <v>5.583261415216775</v>
      </c>
    </row>
    <row r="202" spans="1:11">
      <c r="A202" s="467" t="s">
        <v>54</v>
      </c>
      <c r="B202" s="114">
        <v>1.8450154377176668E-2</v>
      </c>
      <c r="C202" s="113">
        <v>0</v>
      </c>
      <c r="D202" s="114">
        <v>3.2129565900632845E-2</v>
      </c>
      <c r="E202" s="113">
        <v>1.2067722269566098E-2</v>
      </c>
      <c r="F202" s="114">
        <v>0</v>
      </c>
      <c r="G202" s="113">
        <v>0</v>
      </c>
      <c r="H202" s="114">
        <v>0</v>
      </c>
      <c r="I202" s="113">
        <v>2.0543854326386064E-2</v>
      </c>
      <c r="J202" s="114">
        <v>0</v>
      </c>
      <c r="K202" s="113">
        <v>0</v>
      </c>
    </row>
    <row r="203" spans="1:11">
      <c r="A203" s="466" t="s">
        <v>288</v>
      </c>
      <c r="B203" s="111">
        <v>100</v>
      </c>
      <c r="C203" s="110">
        <v>100</v>
      </c>
      <c r="D203" s="111">
        <v>100</v>
      </c>
      <c r="E203" s="110">
        <v>100</v>
      </c>
      <c r="F203" s="111">
        <v>100</v>
      </c>
      <c r="G203" s="110">
        <v>100</v>
      </c>
      <c r="H203" s="111">
        <v>100</v>
      </c>
      <c r="I203" s="110">
        <v>100</v>
      </c>
      <c r="J203" s="111">
        <v>100</v>
      </c>
      <c r="K203" s="110">
        <v>100</v>
      </c>
    </row>
    <row r="204" spans="1:11">
      <c r="A204" s="112" t="s">
        <v>55</v>
      </c>
      <c r="B204" s="114">
        <v>71.859558249589313</v>
      </c>
      <c r="C204" s="113">
        <v>72.049416682931138</v>
      </c>
      <c r="D204" s="114">
        <v>72.746107990597324</v>
      </c>
      <c r="E204" s="113">
        <v>71.051042116068373</v>
      </c>
      <c r="F204" s="114">
        <v>69.047543200688082</v>
      </c>
      <c r="G204" s="113">
        <v>68.14296411497034</v>
      </c>
      <c r="H204" s="114">
        <v>67.874523759203512</v>
      </c>
      <c r="I204" s="113">
        <v>67.879537886399348</v>
      </c>
      <c r="J204" s="114">
        <v>68.094593937290568</v>
      </c>
      <c r="K204" s="113">
        <v>68.897357336179624</v>
      </c>
    </row>
    <row r="205" spans="1:11">
      <c r="A205" s="112" t="s">
        <v>56</v>
      </c>
      <c r="B205" s="114">
        <v>13.382006655976172</v>
      </c>
      <c r="C205" s="113">
        <v>12.140109423104771</v>
      </c>
      <c r="D205" s="114">
        <v>11.40874058704253</v>
      </c>
      <c r="E205" s="113">
        <v>12.244157157946415</v>
      </c>
      <c r="F205" s="114">
        <v>14.875313851152741</v>
      </c>
      <c r="G205" s="113">
        <v>16.193191636426473</v>
      </c>
      <c r="H205" s="114">
        <v>17.30274920174331</v>
      </c>
      <c r="I205" s="113">
        <v>19.037000127971595</v>
      </c>
      <c r="J205" s="114">
        <v>18.441190351302712</v>
      </c>
      <c r="K205" s="113">
        <v>18.465172683261542</v>
      </c>
    </row>
    <row r="206" spans="1:11">
      <c r="A206" s="112" t="s">
        <v>57</v>
      </c>
      <c r="B206" s="114">
        <v>0.34014716304528869</v>
      </c>
      <c r="C206" s="113">
        <v>2.3452305251427601E-2</v>
      </c>
      <c r="D206" s="114">
        <v>1.6605500533965867E-2</v>
      </c>
      <c r="E206" s="113">
        <v>5.935821717074042E-2</v>
      </c>
      <c r="F206" s="114">
        <v>6.4725012814683749E-2</v>
      </c>
      <c r="G206" s="113">
        <v>0</v>
      </c>
      <c r="H206" s="114">
        <v>1.4280083852652382E-2</v>
      </c>
      <c r="I206" s="113">
        <v>7.0520517658718807E-2</v>
      </c>
      <c r="J206" s="114">
        <v>4.956072371802709E-2</v>
      </c>
      <c r="K206" s="113">
        <v>0.11972039034803492</v>
      </c>
    </row>
    <row r="207" spans="1:11">
      <c r="A207" s="112" t="s">
        <v>58</v>
      </c>
      <c r="B207" s="114">
        <v>5.6174087416024636E-2</v>
      </c>
      <c r="C207" s="113">
        <v>0.23231948020877272</v>
      </c>
      <c r="D207" s="114">
        <v>9.0949392832822218E-2</v>
      </c>
      <c r="E207" s="113">
        <v>0.20931581844418987</v>
      </c>
      <c r="F207" s="114">
        <v>0.17824718294155634</v>
      </c>
      <c r="G207" s="113">
        <v>0.33869016761707271</v>
      </c>
      <c r="H207" s="114">
        <v>0.17093260371624902</v>
      </c>
      <c r="I207" s="113">
        <v>0.11340461623496674</v>
      </c>
      <c r="J207" s="114">
        <v>4.3776448270830298E-2</v>
      </c>
      <c r="K207" s="113">
        <v>0.1537900735714558</v>
      </c>
    </row>
    <row r="208" spans="1:11">
      <c r="A208" s="112" t="s">
        <v>59</v>
      </c>
      <c r="B208" s="114">
        <v>7.1280671215025917</v>
      </c>
      <c r="C208" s="113">
        <v>6.6930360819225223</v>
      </c>
      <c r="D208" s="114">
        <v>7.0798846450917035</v>
      </c>
      <c r="E208" s="113">
        <v>7.7005013463455274</v>
      </c>
      <c r="F208" s="114">
        <v>7.5909263351162881</v>
      </c>
      <c r="G208" s="113">
        <v>6.6521225735844709</v>
      </c>
      <c r="H208" s="114">
        <v>6.957399653850767</v>
      </c>
      <c r="I208" s="113">
        <v>7.0022245275261463</v>
      </c>
      <c r="J208" s="114">
        <v>8.1507014091283754</v>
      </c>
      <c r="K208" s="113">
        <v>7.0574276674417717</v>
      </c>
    </row>
    <row r="209" spans="1:11">
      <c r="A209" s="112" t="s">
        <v>52</v>
      </c>
      <c r="B209" s="114">
        <v>0</v>
      </c>
      <c r="C209" s="113">
        <v>1.6054598225809499E-2</v>
      </c>
      <c r="D209" s="114">
        <v>0</v>
      </c>
      <c r="E209" s="113">
        <v>0</v>
      </c>
      <c r="F209" s="114">
        <v>0</v>
      </c>
      <c r="G209" s="113">
        <v>3.1968204596509418E-2</v>
      </c>
      <c r="H209" s="114">
        <v>0</v>
      </c>
      <c r="I209" s="113">
        <v>0</v>
      </c>
      <c r="J209" s="114">
        <v>0</v>
      </c>
      <c r="K209" s="113">
        <v>0</v>
      </c>
    </row>
    <row r="210" spans="1:11">
      <c r="A210" s="112" t="s">
        <v>53</v>
      </c>
      <c r="B210" s="114">
        <v>9.7488169149321832E-2</v>
      </c>
      <c r="C210" s="113">
        <v>0.10592886868597835</v>
      </c>
      <c r="D210" s="114">
        <v>3.5039129567083938E-2</v>
      </c>
      <c r="E210" s="113">
        <v>1.9191002543923592E-2</v>
      </c>
      <c r="F210" s="114">
        <v>0.19446463581682388</v>
      </c>
      <c r="G210" s="113">
        <v>0.1177927538736248</v>
      </c>
      <c r="H210" s="114">
        <v>5.2122306062181198E-2</v>
      </c>
      <c r="I210" s="113">
        <v>7.1881917613520335E-2</v>
      </c>
      <c r="J210" s="114">
        <v>0</v>
      </c>
      <c r="K210" s="113">
        <v>8.8152327221438648E-3</v>
      </c>
    </row>
    <row r="211" spans="1:11">
      <c r="A211" s="112" t="s">
        <v>357</v>
      </c>
      <c r="B211" s="114">
        <v>7.1083082128475361</v>
      </c>
      <c r="C211" s="113">
        <v>8.7396825596695891</v>
      </c>
      <c r="D211" s="114">
        <v>8.6226727543345696</v>
      </c>
      <c r="E211" s="113">
        <v>8.7164343414808325</v>
      </c>
      <c r="F211" s="114">
        <v>8.0487797814698219</v>
      </c>
      <c r="G211" s="113">
        <v>8.5232705489315137</v>
      </c>
      <c r="H211" s="114">
        <v>7.6279923915713228</v>
      </c>
      <c r="I211" s="113">
        <v>5.8254304065957108</v>
      </c>
      <c r="J211" s="114">
        <v>5.2201771302894899</v>
      </c>
      <c r="K211" s="113">
        <v>5.289020508519803</v>
      </c>
    </row>
    <row r="212" spans="1:11">
      <c r="A212" s="467" t="s">
        <v>54</v>
      </c>
      <c r="B212" s="114">
        <v>2.8250340473756574E-2</v>
      </c>
      <c r="C212" s="113">
        <v>0</v>
      </c>
      <c r="D212" s="114">
        <v>0</v>
      </c>
      <c r="E212" s="113">
        <v>0</v>
      </c>
      <c r="F212" s="114">
        <v>0</v>
      </c>
      <c r="G212" s="113">
        <v>0</v>
      </c>
      <c r="H212" s="114">
        <v>0</v>
      </c>
      <c r="I212" s="113">
        <v>0</v>
      </c>
      <c r="J212" s="114">
        <v>0</v>
      </c>
      <c r="K212" s="113">
        <v>8.6961079556284078E-3</v>
      </c>
    </row>
    <row r="213" spans="1:11">
      <c r="A213" s="466" t="s">
        <v>289</v>
      </c>
      <c r="B213" s="111">
        <v>100</v>
      </c>
      <c r="C213" s="110">
        <v>100</v>
      </c>
      <c r="D213" s="111">
        <v>100</v>
      </c>
      <c r="E213" s="110">
        <v>100</v>
      </c>
      <c r="F213" s="111">
        <v>100</v>
      </c>
      <c r="G213" s="110">
        <v>100</v>
      </c>
      <c r="H213" s="111">
        <v>100</v>
      </c>
      <c r="I213" s="110">
        <v>100</v>
      </c>
      <c r="J213" s="111">
        <v>100</v>
      </c>
      <c r="K213" s="110">
        <v>100</v>
      </c>
    </row>
    <row r="214" spans="1:11">
      <c r="A214" s="112" t="s">
        <v>55</v>
      </c>
      <c r="B214" s="114">
        <v>65.110496828735265</v>
      </c>
      <c r="C214" s="113">
        <v>65.510829071162462</v>
      </c>
      <c r="D214" s="114">
        <v>66.031441074668734</v>
      </c>
      <c r="E214" s="113">
        <v>62.327235180982477</v>
      </c>
      <c r="F214" s="114">
        <v>67.986305570340889</v>
      </c>
      <c r="G214" s="113">
        <v>67.599598278418412</v>
      </c>
      <c r="H214" s="114">
        <v>66.410877875125962</v>
      </c>
      <c r="I214" s="113">
        <v>65.175647382168606</v>
      </c>
      <c r="J214" s="114">
        <v>65.828041874034668</v>
      </c>
      <c r="K214" s="113">
        <v>64.558246788347191</v>
      </c>
    </row>
    <row r="215" spans="1:11">
      <c r="A215" s="112" t="s">
        <v>56</v>
      </c>
      <c r="B215" s="114">
        <v>11.897710473477966</v>
      </c>
      <c r="C215" s="113">
        <v>12.343720401591209</v>
      </c>
      <c r="D215" s="114">
        <v>10.304042206059497</v>
      </c>
      <c r="E215" s="113">
        <v>12.829247257920361</v>
      </c>
      <c r="F215" s="114">
        <v>12.784071185577748</v>
      </c>
      <c r="G215" s="113">
        <v>13.360412557113483</v>
      </c>
      <c r="H215" s="114">
        <v>14.646049404919935</v>
      </c>
      <c r="I215" s="113">
        <v>15.794147133241038</v>
      </c>
      <c r="J215" s="114">
        <v>16.466845322173963</v>
      </c>
      <c r="K215" s="113">
        <v>17.618949039091881</v>
      </c>
    </row>
    <row r="216" spans="1:11">
      <c r="A216" s="112" t="s">
        <v>57</v>
      </c>
      <c r="B216" s="114">
        <v>0.26014730717937501</v>
      </c>
      <c r="C216" s="113">
        <v>8.5243417313885204E-3</v>
      </c>
      <c r="D216" s="114">
        <v>1.0673497705197993E-2</v>
      </c>
      <c r="E216" s="113">
        <v>8.8033028798737093E-3</v>
      </c>
      <c r="F216" s="114">
        <v>0</v>
      </c>
      <c r="G216" s="113">
        <v>1.2968056794325177E-2</v>
      </c>
      <c r="H216" s="114">
        <v>0</v>
      </c>
      <c r="I216" s="113">
        <v>6.4789366359996992E-2</v>
      </c>
      <c r="J216" s="114">
        <v>6.3761534501194705E-2</v>
      </c>
      <c r="K216" s="113">
        <v>6.3255471598293259E-3</v>
      </c>
    </row>
    <row r="217" spans="1:11">
      <c r="A217" s="112" t="s">
        <v>58</v>
      </c>
      <c r="B217" s="114">
        <v>1.0131274080481223</v>
      </c>
      <c r="C217" s="113">
        <v>0.69220812022479006</v>
      </c>
      <c r="D217" s="114">
        <v>1.5792202247533658</v>
      </c>
      <c r="E217" s="113">
        <v>1.4377733313637808</v>
      </c>
      <c r="F217" s="114">
        <v>1.1731677119252042</v>
      </c>
      <c r="G217" s="113">
        <v>0.91885886863790744</v>
      </c>
      <c r="H217" s="114">
        <v>0.69685316981121304</v>
      </c>
      <c r="I217" s="113">
        <v>0.57669355993698379</v>
      </c>
      <c r="J217" s="114">
        <v>1.0579398291771724</v>
      </c>
      <c r="K217" s="113">
        <v>0.55674399168861433</v>
      </c>
    </row>
    <row r="218" spans="1:11">
      <c r="A218" s="112" t="s">
        <v>59</v>
      </c>
      <c r="B218" s="114">
        <v>15.83330181527568</v>
      </c>
      <c r="C218" s="113">
        <v>15.454631559007387</v>
      </c>
      <c r="D218" s="114">
        <v>16.194440632480976</v>
      </c>
      <c r="E218" s="113">
        <v>17.429495242486233</v>
      </c>
      <c r="F218" s="114">
        <v>13.303614820300385</v>
      </c>
      <c r="G218" s="113">
        <v>12.39184280409733</v>
      </c>
      <c r="H218" s="114">
        <v>12.356225859219101</v>
      </c>
      <c r="I218" s="113">
        <v>12.93564028943797</v>
      </c>
      <c r="J218" s="114">
        <v>12.16815619595781</v>
      </c>
      <c r="K218" s="113">
        <v>13.245599911058973</v>
      </c>
    </row>
    <row r="219" spans="1:11">
      <c r="A219" s="112" t="s">
        <v>52</v>
      </c>
      <c r="B219" s="114">
        <v>1.463534155433905E-2</v>
      </c>
      <c r="C219" s="113">
        <v>6.0617541200985031E-2</v>
      </c>
      <c r="D219" s="114">
        <v>0</v>
      </c>
      <c r="E219" s="113">
        <v>0</v>
      </c>
      <c r="F219" s="114">
        <v>0</v>
      </c>
      <c r="G219" s="113">
        <v>0</v>
      </c>
      <c r="H219" s="114">
        <v>0</v>
      </c>
      <c r="I219" s="113">
        <v>0</v>
      </c>
      <c r="J219" s="114">
        <v>0</v>
      </c>
      <c r="K219" s="113">
        <v>2.3193672919374193E-2</v>
      </c>
    </row>
    <row r="220" spans="1:11">
      <c r="A220" s="112" t="s">
        <v>53</v>
      </c>
      <c r="B220" s="114">
        <v>8.6825397086415942E-2</v>
      </c>
      <c r="C220" s="113">
        <v>7.7981941024183876E-2</v>
      </c>
      <c r="D220" s="114">
        <v>0</v>
      </c>
      <c r="E220" s="113">
        <v>0.13279558581504408</v>
      </c>
      <c r="F220" s="114">
        <v>0.14189095369234683</v>
      </c>
      <c r="G220" s="113">
        <v>8.8326875721348161E-2</v>
      </c>
      <c r="H220" s="114">
        <v>2.8690595479732448E-2</v>
      </c>
      <c r="I220" s="113">
        <v>5.810583172496573E-2</v>
      </c>
      <c r="J220" s="114">
        <v>4.303573550184156E-2</v>
      </c>
      <c r="K220" s="113">
        <v>3.3448726648188404E-2</v>
      </c>
    </row>
    <row r="221" spans="1:11">
      <c r="A221" s="112" t="s">
        <v>357</v>
      </c>
      <c r="B221" s="114">
        <v>5.7837554286428432</v>
      </c>
      <c r="C221" s="113">
        <v>5.8514870240575867</v>
      </c>
      <c r="D221" s="114">
        <v>5.8801823643322209</v>
      </c>
      <c r="E221" s="113">
        <v>5.8346500985522294</v>
      </c>
      <c r="F221" s="114">
        <v>4.6109497581634313</v>
      </c>
      <c r="G221" s="113">
        <v>5.6192030985010373</v>
      </c>
      <c r="H221" s="114">
        <v>5.8613030954440477</v>
      </c>
      <c r="I221" s="113">
        <v>5.3949764371304454</v>
      </c>
      <c r="J221" s="114">
        <v>4.3722195086533509</v>
      </c>
      <c r="K221" s="113">
        <v>3.9463746947444291</v>
      </c>
    </row>
    <row r="222" spans="1:11" ht="13.5" thickBot="1">
      <c r="A222" s="120" t="s">
        <v>54</v>
      </c>
      <c r="B222" s="121">
        <v>0</v>
      </c>
      <c r="C222" s="122">
        <v>0</v>
      </c>
      <c r="D222" s="121">
        <v>0</v>
      </c>
      <c r="E222" s="122">
        <v>0</v>
      </c>
      <c r="F222" s="121">
        <v>0</v>
      </c>
      <c r="G222" s="122">
        <v>8.7894607161537325E-3</v>
      </c>
      <c r="H222" s="121">
        <v>0</v>
      </c>
      <c r="I222" s="122">
        <v>0</v>
      </c>
      <c r="J222" s="121">
        <v>0</v>
      </c>
      <c r="K222" s="122">
        <v>1.1117628341518207E-2</v>
      </c>
    </row>
    <row r="223" spans="1:11" ht="13.5" thickTop="1">
      <c r="A223" s="698" t="s">
        <v>462</v>
      </c>
      <c r="B223" s="698"/>
      <c r="C223" s="698"/>
      <c r="D223" s="469"/>
      <c r="E223" s="125"/>
      <c r="F223" s="469"/>
      <c r="G223" s="125"/>
      <c r="H223" s="469"/>
      <c r="I223" s="125"/>
      <c r="J223" s="469"/>
      <c r="K223" s="124"/>
    </row>
    <row r="224" spans="1:11" ht="32.25" customHeight="1">
      <c r="A224" s="667" t="s">
        <v>471</v>
      </c>
      <c r="B224" s="667"/>
      <c r="C224" s="667"/>
      <c r="D224" s="667"/>
      <c r="E224" s="667"/>
      <c r="F224" s="667"/>
      <c r="G224" s="667"/>
      <c r="H224" s="667"/>
      <c r="I224" s="667"/>
      <c r="J224" s="667"/>
      <c r="K224" s="667"/>
    </row>
    <row r="225" spans="1:11" ht="29.25" customHeight="1">
      <c r="A225" s="668" t="s">
        <v>411</v>
      </c>
      <c r="B225" s="668"/>
      <c r="C225" s="668"/>
      <c r="D225" s="668"/>
      <c r="E225" s="668"/>
      <c r="F225" s="668"/>
      <c r="G225" s="668"/>
      <c r="H225" s="668"/>
      <c r="I225" s="668"/>
      <c r="J225" s="668"/>
      <c r="K225" s="668"/>
    </row>
    <row r="226" spans="1:11" hidden="1">
      <c r="A226" s="29"/>
      <c r="D226" s="72"/>
      <c r="F226" s="72"/>
      <c r="H226" s="72"/>
      <c r="J226" s="72"/>
    </row>
    <row r="227" spans="1:11" hidden="1">
      <c r="D227" s="72"/>
      <c r="F227" s="72"/>
      <c r="H227" s="72"/>
      <c r="J227" s="72"/>
    </row>
    <row r="228" spans="1:11" hidden="1">
      <c r="D228" s="72"/>
      <c r="F228" s="72"/>
      <c r="H228" s="72"/>
      <c r="J228" s="72"/>
    </row>
    <row r="229" spans="1:11" hidden="1">
      <c r="D229" s="72"/>
      <c r="F229" s="72"/>
      <c r="H229" s="72"/>
      <c r="J229" s="72"/>
    </row>
    <row r="230" spans="1:11" hidden="1">
      <c r="D230" s="72"/>
      <c r="F230" s="72"/>
      <c r="H230" s="72"/>
      <c r="J230" s="72"/>
    </row>
    <row r="231" spans="1:11" hidden="1">
      <c r="D231" s="72"/>
      <c r="F231" s="72"/>
      <c r="H231" s="72"/>
      <c r="J231" s="72"/>
    </row>
    <row r="232" spans="1:11" hidden="1">
      <c r="D232" s="72"/>
      <c r="F232" s="72"/>
      <c r="H232" s="72"/>
      <c r="J232" s="72"/>
    </row>
    <row r="233" spans="1:11" hidden="1">
      <c r="D233" s="72"/>
      <c r="F233" s="72"/>
      <c r="H233" s="72"/>
      <c r="J233" s="72"/>
    </row>
    <row r="242" ht="12.75" hidden="1" customHeight="1"/>
    <row r="273" ht="12.75" hidden="1" customHeight="1"/>
    <row r="325" spans="1:11" s="91" customFormat="1" ht="36.75" hidden="1" customHeight="1">
      <c r="A325"/>
      <c r="B325"/>
      <c r="C325"/>
      <c r="D325"/>
      <c r="E325"/>
      <c r="F325"/>
      <c r="G325"/>
      <c r="H325"/>
      <c r="I325"/>
      <c r="J325"/>
      <c r="K325"/>
    </row>
    <row r="326" spans="1:11" ht="13.5" hidden="1" customHeight="1"/>
  </sheetData>
  <mergeCells count="8">
    <mergeCell ref="A225:K225"/>
    <mergeCell ref="A224:K224"/>
    <mergeCell ref="B5:K6"/>
    <mergeCell ref="A223:C223"/>
    <mergeCell ref="A1:K1"/>
    <mergeCell ref="A2:K2"/>
    <mergeCell ref="A3:K3"/>
    <mergeCell ref="A4:K4"/>
  </mergeCells>
  <hyperlinks>
    <hyperlink ref="A5" location="Índice!A1" display="Índice" xr:uid="{4D328C92-8FED-4E51-8397-5176D95FCE63}"/>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K140"/>
  <sheetViews>
    <sheetView zoomScaleNormal="100" workbookViewId="0">
      <selection activeCell="A140" sqref="A140:K140"/>
    </sheetView>
  </sheetViews>
  <sheetFormatPr defaultColWidth="0" defaultRowHeight="12.75" zeroHeight="1"/>
  <cols>
    <col min="1" max="1" width="24.28515625" customWidth="1"/>
    <col min="2" max="11" width="7.42578125" customWidth="1"/>
    <col min="12" max="16384" width="5.42578125" hidden="1"/>
  </cols>
  <sheetData>
    <row r="1" spans="1:11" s="92" customFormat="1" ht="18">
      <c r="A1" s="669" t="s">
        <v>159</v>
      </c>
      <c r="B1" s="669"/>
      <c r="C1" s="669"/>
      <c r="D1" s="669"/>
      <c r="E1" s="669"/>
      <c r="F1" s="669"/>
      <c r="G1" s="669"/>
      <c r="H1" s="669"/>
      <c r="I1" s="669"/>
      <c r="J1" s="669"/>
      <c r="K1" s="669"/>
    </row>
    <row r="2" spans="1:11" s="85" customFormat="1" ht="15">
      <c r="A2" s="699"/>
      <c r="B2" s="699"/>
      <c r="C2" s="699"/>
      <c r="D2" s="699"/>
      <c r="E2" s="699"/>
      <c r="F2" s="699"/>
      <c r="G2" s="699"/>
      <c r="H2" s="699"/>
      <c r="I2" s="699"/>
      <c r="J2" s="699"/>
      <c r="K2" s="699"/>
    </row>
    <row r="3" spans="1:11" s="88" customFormat="1" ht="15">
      <c r="A3" s="663" t="s">
        <v>347</v>
      </c>
      <c r="B3" s="663"/>
      <c r="C3" s="663"/>
      <c r="D3" s="663"/>
      <c r="E3" s="663"/>
      <c r="F3" s="663"/>
      <c r="G3" s="663"/>
      <c r="H3" s="663"/>
      <c r="I3" s="663"/>
      <c r="J3" s="663"/>
      <c r="K3" s="663"/>
    </row>
    <row r="4" spans="1:11" s="88" customFormat="1" ht="15">
      <c r="A4" s="663" t="s">
        <v>410</v>
      </c>
      <c r="B4" s="663"/>
      <c r="C4" s="663"/>
      <c r="D4" s="663"/>
      <c r="E4" s="663"/>
      <c r="F4" s="663"/>
      <c r="G4" s="663"/>
      <c r="H4" s="663"/>
      <c r="I4" s="663"/>
      <c r="J4" s="663"/>
      <c r="K4" s="663"/>
    </row>
    <row r="5" spans="1:11" s="389" customFormat="1" ht="13.15" customHeight="1">
      <c r="A5" s="470" t="s">
        <v>202</v>
      </c>
      <c r="B5" s="702" t="s">
        <v>358</v>
      </c>
      <c r="C5" s="702"/>
      <c r="D5" s="702"/>
      <c r="E5" s="702"/>
      <c r="F5" s="702"/>
      <c r="G5" s="702"/>
      <c r="H5" s="702"/>
      <c r="I5" s="702"/>
      <c r="J5" s="702"/>
      <c r="K5" s="702"/>
    </row>
    <row r="6" spans="1:11" s="389" customFormat="1" ht="13.9" customHeight="1" thickBot="1">
      <c r="A6" s="470"/>
      <c r="B6" s="703"/>
      <c r="C6" s="703"/>
      <c r="D6" s="703"/>
      <c r="E6" s="703"/>
      <c r="F6" s="703"/>
      <c r="G6" s="703"/>
      <c r="H6" s="703"/>
      <c r="I6" s="703"/>
      <c r="J6" s="703"/>
      <c r="K6" s="703"/>
    </row>
    <row r="7" spans="1:11" ht="13.5" thickTop="1">
      <c r="A7" s="471" t="s">
        <v>22</v>
      </c>
      <c r="B7" s="473">
        <v>2016</v>
      </c>
      <c r="C7" s="472">
        <v>2017</v>
      </c>
      <c r="D7" s="473">
        <v>2018</v>
      </c>
      <c r="E7" s="472">
        <v>2019</v>
      </c>
      <c r="F7" s="473">
        <v>2020</v>
      </c>
      <c r="G7" s="472">
        <v>2021</v>
      </c>
      <c r="H7" s="473">
        <v>2022</v>
      </c>
      <c r="I7" s="472">
        <v>2023</v>
      </c>
      <c r="J7" s="473">
        <v>2024</v>
      </c>
      <c r="K7" s="472" t="s">
        <v>392</v>
      </c>
    </row>
    <row r="8" spans="1:11">
      <c r="A8" s="474" t="s">
        <v>9</v>
      </c>
      <c r="B8" s="476"/>
      <c r="C8" s="475"/>
      <c r="D8" s="476"/>
      <c r="E8" s="475"/>
      <c r="F8" s="476"/>
      <c r="G8" s="475"/>
      <c r="H8" s="476"/>
      <c r="I8" s="475"/>
      <c r="J8" s="476"/>
      <c r="K8" s="475"/>
    </row>
    <row r="9" spans="1:11">
      <c r="A9" s="477" t="s">
        <v>0</v>
      </c>
      <c r="B9" s="479">
        <v>100</v>
      </c>
      <c r="C9" s="478">
        <v>100</v>
      </c>
      <c r="D9" s="479">
        <v>100</v>
      </c>
      <c r="E9" s="478">
        <v>100</v>
      </c>
      <c r="F9" s="479">
        <v>100</v>
      </c>
      <c r="G9" s="478">
        <v>100</v>
      </c>
      <c r="H9" s="479">
        <v>100</v>
      </c>
      <c r="I9" s="478">
        <v>100</v>
      </c>
      <c r="J9" s="479">
        <v>100</v>
      </c>
      <c r="K9" s="478">
        <v>100</v>
      </c>
    </row>
    <row r="10" spans="1:11">
      <c r="A10" s="653" t="s">
        <v>60</v>
      </c>
      <c r="B10" s="654">
        <v>3.2</v>
      </c>
      <c r="C10" s="655">
        <v>2.9000000000000004</v>
      </c>
      <c r="D10" s="654">
        <v>2.6882013598197303</v>
      </c>
      <c r="E10" s="655">
        <v>3.0080311859253497</v>
      </c>
      <c r="F10" s="654">
        <v>3.0941178578881683</v>
      </c>
      <c r="G10" s="655">
        <v>2.7371360306288413</v>
      </c>
      <c r="H10" s="654">
        <v>2.4471461785689863</v>
      </c>
      <c r="I10" s="655">
        <v>4.7215208782812486</v>
      </c>
      <c r="J10" s="654">
        <v>3.8402890088424941</v>
      </c>
      <c r="K10" s="655">
        <v>3.2235670340964675</v>
      </c>
    </row>
    <row r="11" spans="1:11">
      <c r="A11" s="653" t="s">
        <v>61</v>
      </c>
      <c r="B11" s="654">
        <v>51</v>
      </c>
      <c r="C11" s="655">
        <v>49.6</v>
      </c>
      <c r="D11" s="654">
        <v>50.105083071831494</v>
      </c>
      <c r="E11" s="655">
        <v>51.993499755168557</v>
      </c>
      <c r="F11" s="654">
        <v>52.846757228751642</v>
      </c>
      <c r="G11" s="655">
        <v>62.510154439598722</v>
      </c>
      <c r="H11" s="654">
        <v>65.522640240705712</v>
      </c>
      <c r="I11" s="655">
        <v>64.24041117938161</v>
      </c>
      <c r="J11" s="654">
        <v>66.64754468505177</v>
      </c>
      <c r="K11" s="655">
        <v>70.945691453903407</v>
      </c>
    </row>
    <row r="12" spans="1:11">
      <c r="A12" s="653" t="s">
        <v>62</v>
      </c>
      <c r="B12" s="654">
        <v>45.800000000000004</v>
      </c>
      <c r="C12" s="655">
        <v>47.5</v>
      </c>
      <c r="D12" s="654">
        <v>47.206715568348777</v>
      </c>
      <c r="E12" s="655">
        <v>44.998469058906089</v>
      </c>
      <c r="F12" s="654">
        <v>44.059124913360193</v>
      </c>
      <c r="G12" s="655">
        <v>34.752709529772439</v>
      </c>
      <c r="H12" s="654">
        <v>32.030213580725309</v>
      </c>
      <c r="I12" s="655">
        <v>31.03806794233715</v>
      </c>
      <c r="J12" s="654">
        <v>29.51216630610573</v>
      </c>
      <c r="K12" s="655">
        <v>25.830741512000117</v>
      </c>
    </row>
    <row r="13" spans="1:11">
      <c r="A13" s="480" t="s">
        <v>167</v>
      </c>
      <c r="B13" s="480"/>
      <c r="C13" s="481"/>
      <c r="D13" s="480"/>
      <c r="E13" s="481"/>
      <c r="F13" s="480"/>
      <c r="G13" s="481"/>
      <c r="H13" s="480"/>
      <c r="I13" s="481"/>
      <c r="J13" s="480"/>
      <c r="K13" s="481"/>
    </row>
    <row r="14" spans="1:11">
      <c r="A14" s="477" t="s">
        <v>30</v>
      </c>
      <c r="B14" s="479">
        <v>100</v>
      </c>
      <c r="C14" s="478">
        <v>100</v>
      </c>
      <c r="D14" s="479">
        <v>100</v>
      </c>
      <c r="E14" s="478">
        <v>100</v>
      </c>
      <c r="F14" s="479">
        <v>100</v>
      </c>
      <c r="G14" s="478">
        <v>100</v>
      </c>
      <c r="H14" s="479">
        <v>100</v>
      </c>
      <c r="I14" s="478">
        <v>100</v>
      </c>
      <c r="J14" s="479">
        <v>100</v>
      </c>
      <c r="K14" s="478">
        <v>100</v>
      </c>
    </row>
    <row r="15" spans="1:11">
      <c r="A15" s="653" t="s">
        <v>60</v>
      </c>
      <c r="B15" s="654">
        <v>3.8487846651837412</v>
      </c>
      <c r="C15" s="655">
        <v>3.2387326567731294</v>
      </c>
      <c r="D15" s="654">
        <v>3.1208306393336627</v>
      </c>
      <c r="E15" s="655">
        <v>3.4133389475908085</v>
      </c>
      <c r="F15" s="654">
        <v>3.3639742387418172</v>
      </c>
      <c r="G15" s="655">
        <v>2.9247766168477787</v>
      </c>
      <c r="H15" s="654">
        <v>2.5717918320361495</v>
      </c>
      <c r="I15" s="655">
        <v>5.1874549058525368</v>
      </c>
      <c r="J15" s="654">
        <v>4.2349911869875854</v>
      </c>
      <c r="K15" s="655">
        <v>3.4905790552463318</v>
      </c>
    </row>
    <row r="16" spans="1:11">
      <c r="A16" s="653" t="s">
        <v>61</v>
      </c>
      <c r="B16" s="654">
        <v>54.122576280287049</v>
      </c>
      <c r="C16" s="655">
        <v>52.491066852698985</v>
      </c>
      <c r="D16" s="654">
        <v>52.914159662267522</v>
      </c>
      <c r="E16" s="655">
        <v>54.352052089354721</v>
      </c>
      <c r="F16" s="654">
        <v>54.949812472570535</v>
      </c>
      <c r="G16" s="655">
        <v>65.322044770759902</v>
      </c>
      <c r="H16" s="654">
        <v>69.090596704637221</v>
      </c>
      <c r="I16" s="655">
        <v>67.135027180212489</v>
      </c>
      <c r="J16" s="654">
        <v>68.98796772495659</v>
      </c>
      <c r="K16" s="655">
        <v>73.091100049924592</v>
      </c>
    </row>
    <row r="17" spans="1:11">
      <c r="A17" s="653" t="s">
        <v>62</v>
      </c>
      <c r="B17" s="654">
        <v>42.028639054529215</v>
      </c>
      <c r="C17" s="655">
        <v>44.270200490527877</v>
      </c>
      <c r="D17" s="654">
        <v>43.965009698398816</v>
      </c>
      <c r="E17" s="655">
        <v>42.23460896305447</v>
      </c>
      <c r="F17" s="654">
        <v>41.686213288687647</v>
      </c>
      <c r="G17" s="655">
        <v>31.753178612392318</v>
      </c>
      <c r="H17" s="654">
        <v>28.337611463326635</v>
      </c>
      <c r="I17" s="655">
        <v>27.677517913934967</v>
      </c>
      <c r="J17" s="654">
        <v>26.777041088055825</v>
      </c>
      <c r="K17" s="655">
        <v>23.418320894829073</v>
      </c>
    </row>
    <row r="18" spans="1:11">
      <c r="A18" s="477" t="s">
        <v>10</v>
      </c>
      <c r="B18" s="479">
        <v>100</v>
      </c>
      <c r="C18" s="478">
        <v>100</v>
      </c>
      <c r="D18" s="479">
        <v>100</v>
      </c>
      <c r="E18" s="478">
        <v>100</v>
      </c>
      <c r="F18" s="479">
        <v>100</v>
      </c>
      <c r="G18" s="478">
        <v>100</v>
      </c>
      <c r="H18" s="479">
        <v>100</v>
      </c>
      <c r="I18" s="478">
        <v>100</v>
      </c>
      <c r="J18" s="479">
        <v>100</v>
      </c>
      <c r="K18" s="478">
        <v>100</v>
      </c>
    </row>
    <row r="19" spans="1:11">
      <c r="A19" s="653" t="s">
        <v>60</v>
      </c>
      <c r="B19" s="654">
        <v>0.89999999999999991</v>
      </c>
      <c r="C19" s="655">
        <v>1.3</v>
      </c>
      <c r="D19" s="654">
        <v>0.94713174284179313</v>
      </c>
      <c r="E19" s="655">
        <v>1.2568539824411271</v>
      </c>
      <c r="F19" s="654">
        <v>1.8814113761234794</v>
      </c>
      <c r="G19" s="655">
        <v>1.8481815479139827</v>
      </c>
      <c r="H19" s="654">
        <v>1.8421096525611729</v>
      </c>
      <c r="I19" s="655">
        <v>2.3511971311916651</v>
      </c>
      <c r="J19" s="654">
        <v>1.7527928118323421</v>
      </c>
      <c r="K19" s="655">
        <v>1.7462016196310746</v>
      </c>
    </row>
    <row r="20" spans="1:11">
      <c r="A20" s="653" t="s">
        <v>61</v>
      </c>
      <c r="B20" s="654">
        <v>39.4</v>
      </c>
      <c r="C20" s="655">
        <v>38.200000000000003</v>
      </c>
      <c r="D20" s="654">
        <v>38.800258976552826</v>
      </c>
      <c r="E20" s="655">
        <v>41.803112421159398</v>
      </c>
      <c r="F20" s="654">
        <v>43.395845904659062</v>
      </c>
      <c r="G20" s="655">
        <v>49.188716017573412</v>
      </c>
      <c r="H20" s="654">
        <v>48.203592814371262</v>
      </c>
      <c r="I20" s="655">
        <v>49.514770553305674</v>
      </c>
      <c r="J20" s="654">
        <v>54.26954307848272</v>
      </c>
      <c r="K20" s="655">
        <v>59.075242902527201</v>
      </c>
    </row>
    <row r="21" spans="1:11">
      <c r="A21" s="653" t="s">
        <v>62</v>
      </c>
      <c r="B21" s="654">
        <v>59.699999999999996</v>
      </c>
      <c r="C21" s="655">
        <v>60.4</v>
      </c>
      <c r="D21" s="654">
        <v>60.252609280605384</v>
      </c>
      <c r="E21" s="655">
        <v>56.940033596399473</v>
      </c>
      <c r="F21" s="654">
        <v>54.722742719217457</v>
      </c>
      <c r="G21" s="655">
        <v>48.963102434512599</v>
      </c>
      <c r="H21" s="654">
        <v>49.954297533067574</v>
      </c>
      <c r="I21" s="655">
        <v>48.134032315502665</v>
      </c>
      <c r="J21" s="654">
        <v>43.977664109684937</v>
      </c>
      <c r="K21" s="655">
        <v>39.178555477841726</v>
      </c>
    </row>
    <row r="22" spans="1:11">
      <c r="A22" s="482" t="s">
        <v>403</v>
      </c>
      <c r="B22" s="480"/>
      <c r="C22" s="481"/>
      <c r="D22" s="480"/>
      <c r="E22" s="481"/>
      <c r="F22" s="480"/>
      <c r="G22" s="481"/>
      <c r="H22" s="480"/>
      <c r="I22" s="481"/>
      <c r="J22" s="480"/>
      <c r="K22" s="481"/>
    </row>
    <row r="23" spans="1:11">
      <c r="A23" s="477" t="s">
        <v>3</v>
      </c>
      <c r="B23" s="479">
        <v>100</v>
      </c>
      <c r="C23" s="478">
        <v>100</v>
      </c>
      <c r="D23" s="479">
        <v>100</v>
      </c>
      <c r="E23" s="478">
        <v>100</v>
      </c>
      <c r="F23" s="479">
        <v>100</v>
      </c>
      <c r="G23" s="478">
        <v>100</v>
      </c>
      <c r="H23" s="479">
        <v>100</v>
      </c>
      <c r="I23" s="478">
        <v>100</v>
      </c>
      <c r="J23" s="479">
        <v>100</v>
      </c>
      <c r="K23" s="478">
        <v>100</v>
      </c>
    </row>
    <row r="24" spans="1:11">
      <c r="A24" s="653" t="s">
        <v>60</v>
      </c>
      <c r="B24" s="654">
        <v>2.9048960408059328</v>
      </c>
      <c r="C24" s="655">
        <v>2.373902684447323</v>
      </c>
      <c r="D24" s="654">
        <v>2.0194144102516711</v>
      </c>
      <c r="E24" s="655">
        <v>2.3517799951290703</v>
      </c>
      <c r="F24" s="654">
        <v>4.5949160443627504</v>
      </c>
      <c r="G24" s="655">
        <v>4.4981454143975395</v>
      </c>
      <c r="H24" s="654">
        <v>3.2504652551002495</v>
      </c>
      <c r="I24" s="655">
        <v>3.1549460108806713</v>
      </c>
      <c r="J24" s="654">
        <v>3.650294276439888</v>
      </c>
      <c r="K24" s="655">
        <v>3.342915285810566</v>
      </c>
    </row>
    <row r="25" spans="1:11">
      <c r="A25" s="653" t="s">
        <v>61</v>
      </c>
      <c r="B25" s="654">
        <v>80.261867021455089</v>
      </c>
      <c r="C25" s="655">
        <v>81.09224582952622</v>
      </c>
      <c r="D25" s="654">
        <v>79.529772356220931</v>
      </c>
      <c r="E25" s="655">
        <v>77.205148535882813</v>
      </c>
      <c r="F25" s="654">
        <v>80.407397100503928</v>
      </c>
      <c r="G25" s="655">
        <v>83.989600852063802</v>
      </c>
      <c r="H25" s="654">
        <v>82.808209557919881</v>
      </c>
      <c r="I25" s="655">
        <v>79.979840379995025</v>
      </c>
      <c r="J25" s="654">
        <v>82.958461364136269</v>
      </c>
      <c r="K25" s="655">
        <v>89.715115926320095</v>
      </c>
    </row>
    <row r="26" spans="1:11">
      <c r="A26" s="653" t="s">
        <v>62</v>
      </c>
      <c r="B26" s="654">
        <v>16.833236937738974</v>
      </c>
      <c r="C26" s="655">
        <v>16.533851486026453</v>
      </c>
      <c r="D26" s="654">
        <v>18.450813233527398</v>
      </c>
      <c r="E26" s="655">
        <v>20.443071468988112</v>
      </c>
      <c r="F26" s="654">
        <v>14.997686855133322</v>
      </c>
      <c r="G26" s="655">
        <v>11.512253733538671</v>
      </c>
      <c r="H26" s="654">
        <v>13.941325186979881</v>
      </c>
      <c r="I26" s="655">
        <v>16.8652136091243</v>
      </c>
      <c r="J26" s="654">
        <v>13.391244359423846</v>
      </c>
      <c r="K26" s="655">
        <v>6.9419687878693459</v>
      </c>
    </row>
    <row r="27" spans="1:11">
      <c r="A27" s="477" t="s">
        <v>4</v>
      </c>
      <c r="B27" s="479">
        <v>100</v>
      </c>
      <c r="C27" s="478">
        <v>100</v>
      </c>
      <c r="D27" s="479">
        <v>100</v>
      </c>
      <c r="E27" s="478">
        <v>100</v>
      </c>
      <c r="F27" s="479">
        <v>100</v>
      </c>
      <c r="G27" s="478">
        <v>100</v>
      </c>
      <c r="H27" s="479">
        <v>100</v>
      </c>
      <c r="I27" s="478">
        <v>100</v>
      </c>
      <c r="J27" s="479">
        <v>100</v>
      </c>
      <c r="K27" s="478">
        <v>100</v>
      </c>
    </row>
    <row r="28" spans="1:11">
      <c r="A28" s="653" t="s">
        <v>60</v>
      </c>
      <c r="B28" s="654">
        <v>3.6021974456667092</v>
      </c>
      <c r="C28" s="655">
        <v>2.021431741804578</v>
      </c>
      <c r="D28" s="654">
        <v>2.5831326463741662</v>
      </c>
      <c r="E28" s="655">
        <v>4.620857396083319</v>
      </c>
      <c r="F28" s="654">
        <v>4.1257509180835932</v>
      </c>
      <c r="G28" s="655">
        <v>6.5850835833690526</v>
      </c>
      <c r="H28" s="654">
        <v>11.007325068142462</v>
      </c>
      <c r="I28" s="655">
        <v>2.5308503477675566</v>
      </c>
      <c r="J28" s="654">
        <v>2.776101388050694</v>
      </c>
      <c r="K28" s="655">
        <v>1.9082843509620702</v>
      </c>
    </row>
    <row r="29" spans="1:11">
      <c r="A29" s="653" t="s">
        <v>61</v>
      </c>
      <c r="B29" s="654">
        <v>55.248308729716811</v>
      </c>
      <c r="C29" s="655">
        <v>62.939572633314313</v>
      </c>
      <c r="D29" s="654">
        <v>64.939351663859057</v>
      </c>
      <c r="E29" s="655">
        <v>63.706155882102976</v>
      </c>
      <c r="F29" s="654">
        <v>52.005349296312808</v>
      </c>
      <c r="G29" s="655">
        <v>53.80925846549507</v>
      </c>
      <c r="H29" s="654">
        <v>41.702397904643945</v>
      </c>
      <c r="I29" s="655">
        <v>62.433625009348589</v>
      </c>
      <c r="J29" s="654">
        <v>69.878715907099888</v>
      </c>
      <c r="K29" s="655">
        <v>81.954083175385165</v>
      </c>
    </row>
    <row r="30" spans="1:11">
      <c r="A30" s="653" t="s">
        <v>62</v>
      </c>
      <c r="B30" s="654">
        <v>41.149493824616478</v>
      </c>
      <c r="C30" s="655">
        <v>35.03899562488111</v>
      </c>
      <c r="D30" s="654">
        <v>32.477515689766776</v>
      </c>
      <c r="E30" s="655">
        <v>31.6729867218137</v>
      </c>
      <c r="F30" s="654">
        <v>43.868899785603602</v>
      </c>
      <c r="G30" s="655">
        <v>39.605657951135875</v>
      </c>
      <c r="H30" s="654">
        <v>47.290277027213598</v>
      </c>
      <c r="I30" s="655">
        <v>35.03552464288385</v>
      </c>
      <c r="J30" s="654">
        <v>27.345182704849417</v>
      </c>
      <c r="K30" s="655">
        <v>16.137632473652769</v>
      </c>
    </row>
    <row r="31" spans="1:11">
      <c r="A31" s="477" t="s">
        <v>5</v>
      </c>
      <c r="B31" s="479">
        <v>100</v>
      </c>
      <c r="C31" s="478">
        <v>100</v>
      </c>
      <c r="D31" s="479">
        <v>100</v>
      </c>
      <c r="E31" s="478">
        <v>100</v>
      </c>
      <c r="F31" s="479">
        <v>100</v>
      </c>
      <c r="G31" s="478">
        <v>100</v>
      </c>
      <c r="H31" s="479">
        <v>100</v>
      </c>
      <c r="I31" s="478">
        <v>100</v>
      </c>
      <c r="J31" s="479">
        <v>100</v>
      </c>
      <c r="K31" s="478">
        <v>100</v>
      </c>
    </row>
    <row r="32" spans="1:11">
      <c r="A32" s="653" t="s">
        <v>60</v>
      </c>
      <c r="B32" s="654">
        <v>5.5598451726765878</v>
      </c>
      <c r="C32" s="655">
        <v>10.415574413198907</v>
      </c>
      <c r="D32" s="654">
        <v>5.5781211284556296</v>
      </c>
      <c r="E32" s="655">
        <v>9.803045961612888</v>
      </c>
      <c r="F32" s="654">
        <v>7.2588697751431424</v>
      </c>
      <c r="G32" s="655">
        <v>5.7301153612629028</v>
      </c>
      <c r="H32" s="654">
        <v>5.026005221932115</v>
      </c>
      <c r="I32" s="655">
        <v>3.1194199222335328</v>
      </c>
      <c r="J32" s="654">
        <v>1.9210266851568323</v>
      </c>
      <c r="K32" s="655">
        <v>0.8014466984869566</v>
      </c>
    </row>
    <row r="33" spans="1:11">
      <c r="A33" s="653" t="s">
        <v>61</v>
      </c>
      <c r="B33" s="654">
        <v>42.88235530062974</v>
      </c>
      <c r="C33" s="655">
        <v>53.093029837658264</v>
      </c>
      <c r="D33" s="654">
        <v>64.16100315033097</v>
      </c>
      <c r="E33" s="655">
        <v>64.759219328799688</v>
      </c>
      <c r="F33" s="654">
        <v>59.702297441342147</v>
      </c>
      <c r="G33" s="655">
        <v>64.701393105309307</v>
      </c>
      <c r="H33" s="654">
        <v>65.511853785900783</v>
      </c>
      <c r="I33" s="655">
        <v>60.147606094487926</v>
      </c>
      <c r="J33" s="654">
        <v>70.488412918533712</v>
      </c>
      <c r="K33" s="655">
        <v>74.1106936646283</v>
      </c>
    </row>
    <row r="34" spans="1:11">
      <c r="A34" s="653" t="s">
        <v>62</v>
      </c>
      <c r="B34" s="654">
        <v>51.557799526693671</v>
      </c>
      <c r="C34" s="655">
        <v>36.491395749142825</v>
      </c>
      <c r="D34" s="654">
        <v>30.260875721213409</v>
      </c>
      <c r="E34" s="655">
        <v>25.437734709587424</v>
      </c>
      <c r="F34" s="654">
        <v>33.038832783514707</v>
      </c>
      <c r="G34" s="655">
        <v>29.568491533427782</v>
      </c>
      <c r="H34" s="654">
        <v>29.4621409921671</v>
      </c>
      <c r="I34" s="655">
        <v>36.732973983278541</v>
      </c>
      <c r="J34" s="654">
        <v>27.590560396309449</v>
      </c>
      <c r="K34" s="655">
        <v>25.087859636884748</v>
      </c>
    </row>
    <row r="35" spans="1:11">
      <c r="A35" s="477" t="s">
        <v>6</v>
      </c>
      <c r="B35" s="479">
        <v>100</v>
      </c>
      <c r="C35" s="478">
        <v>100</v>
      </c>
      <c r="D35" s="479">
        <v>100</v>
      </c>
      <c r="E35" s="478">
        <v>100</v>
      </c>
      <c r="F35" s="479">
        <v>100</v>
      </c>
      <c r="G35" s="478">
        <v>100</v>
      </c>
      <c r="H35" s="479">
        <v>100</v>
      </c>
      <c r="I35" s="478">
        <v>100</v>
      </c>
      <c r="J35" s="479">
        <v>100</v>
      </c>
      <c r="K35" s="478">
        <v>100</v>
      </c>
    </row>
    <row r="36" spans="1:11">
      <c r="A36" s="653" t="s">
        <v>60</v>
      </c>
      <c r="B36" s="654">
        <v>2.5177142234908878</v>
      </c>
      <c r="C36" s="655">
        <v>0.30236628295792484</v>
      </c>
      <c r="D36" s="654">
        <v>0</v>
      </c>
      <c r="E36" s="655">
        <v>0.11335955897733482</v>
      </c>
      <c r="F36" s="654">
        <v>0.15396944589930145</v>
      </c>
      <c r="G36" s="655">
        <v>0.40961444030755273</v>
      </c>
      <c r="H36" s="654">
        <v>0.25833633974127712</v>
      </c>
      <c r="I36" s="655">
        <v>0.16455904505120317</v>
      </c>
      <c r="J36" s="654">
        <v>0.1717032967032967</v>
      </c>
      <c r="K36" s="655">
        <v>6.0166403080519834E-2</v>
      </c>
    </row>
    <row r="37" spans="1:11">
      <c r="A37" s="653" t="s">
        <v>61</v>
      </c>
      <c r="B37" s="654">
        <v>65.364901337025245</v>
      </c>
      <c r="C37" s="655">
        <v>55.461090795258897</v>
      </c>
      <c r="D37" s="654">
        <v>57.4752622071234</v>
      </c>
      <c r="E37" s="655">
        <v>63.944237893131628</v>
      </c>
      <c r="F37" s="654">
        <v>67.261300032182135</v>
      </c>
      <c r="G37" s="655">
        <v>76.945979376316956</v>
      </c>
      <c r="H37" s="654">
        <v>72.090011853837026</v>
      </c>
      <c r="I37" s="655">
        <v>75.199686071975592</v>
      </c>
      <c r="J37" s="654">
        <v>75.003552482000757</v>
      </c>
      <c r="K37" s="655">
        <v>78.741777258245662</v>
      </c>
    </row>
    <row r="38" spans="1:11">
      <c r="A38" s="653" t="s">
        <v>62</v>
      </c>
      <c r="B38" s="654">
        <v>32.117384439483857</v>
      </c>
      <c r="C38" s="655">
        <v>44.236542921783176</v>
      </c>
      <c r="D38" s="654">
        <v>42.524737792876593</v>
      </c>
      <c r="E38" s="655">
        <v>35.942402547891042</v>
      </c>
      <c r="F38" s="654">
        <v>32.584730521918559</v>
      </c>
      <c r="G38" s="655">
        <v>22.644406183375494</v>
      </c>
      <c r="H38" s="654">
        <v>27.65165180642169</v>
      </c>
      <c r="I38" s="655">
        <v>24.635754882973202</v>
      </c>
      <c r="J38" s="654">
        <v>24.824744221295944</v>
      </c>
      <c r="K38" s="655">
        <v>21.198056338673819</v>
      </c>
    </row>
    <row r="39" spans="1:11">
      <c r="A39" s="477" t="s">
        <v>2</v>
      </c>
      <c r="B39" s="479">
        <v>100</v>
      </c>
      <c r="C39" s="478">
        <v>100</v>
      </c>
      <c r="D39" s="479">
        <v>100</v>
      </c>
      <c r="E39" s="478">
        <v>100</v>
      </c>
      <c r="F39" s="479">
        <v>100</v>
      </c>
      <c r="G39" s="478">
        <v>100</v>
      </c>
      <c r="H39" s="479">
        <v>100</v>
      </c>
      <c r="I39" s="478">
        <v>100</v>
      </c>
      <c r="J39" s="479">
        <v>100</v>
      </c>
      <c r="K39" s="478">
        <v>100</v>
      </c>
    </row>
    <row r="40" spans="1:11">
      <c r="A40" s="653" t="s">
        <v>60</v>
      </c>
      <c r="B40" s="654">
        <v>3.3850271336157673</v>
      </c>
      <c r="C40" s="655">
        <v>5.1324679943101001</v>
      </c>
      <c r="D40" s="654">
        <v>4.8378924580121021</v>
      </c>
      <c r="E40" s="655">
        <v>4.1590739785685633</v>
      </c>
      <c r="F40" s="654">
        <v>3.3741866360049131</v>
      </c>
      <c r="G40" s="655">
        <v>3.2601420113816739</v>
      </c>
      <c r="H40" s="654">
        <v>2.7287833028326354</v>
      </c>
      <c r="I40" s="655">
        <v>7.173520172853161</v>
      </c>
      <c r="J40" s="654">
        <v>4.8317679789147805</v>
      </c>
      <c r="K40" s="655">
        <v>2.0685862198228566</v>
      </c>
    </row>
    <row r="41" spans="1:11">
      <c r="A41" s="653" t="s">
        <v>61</v>
      </c>
      <c r="B41" s="654">
        <v>47.896380790622416</v>
      </c>
      <c r="C41" s="655">
        <v>39.178816974869605</v>
      </c>
      <c r="D41" s="654">
        <v>39.277468462295815</v>
      </c>
      <c r="E41" s="655">
        <v>45.559566787003611</v>
      </c>
      <c r="F41" s="654">
        <v>44.324875218856981</v>
      </c>
      <c r="G41" s="655">
        <v>48.535217347354163</v>
      </c>
      <c r="H41" s="654">
        <v>53.655592854977598</v>
      </c>
      <c r="I41" s="655">
        <v>49.185047517516203</v>
      </c>
      <c r="J41" s="654">
        <v>50.870445132410161</v>
      </c>
      <c r="K41" s="655">
        <v>52.829940870174333</v>
      </c>
    </row>
    <row r="42" spans="1:11">
      <c r="A42" s="653" t="s">
        <v>62</v>
      </c>
      <c r="B42" s="654">
        <v>48.718592075761819</v>
      </c>
      <c r="C42" s="655">
        <v>55.688715030820291</v>
      </c>
      <c r="D42" s="654">
        <v>55.884639079692079</v>
      </c>
      <c r="E42" s="655">
        <v>50.281359234427825</v>
      </c>
      <c r="F42" s="654">
        <v>52.300938145138112</v>
      </c>
      <c r="G42" s="655">
        <v>48.20464064126417</v>
      </c>
      <c r="H42" s="654">
        <v>43.615623842189763</v>
      </c>
      <c r="I42" s="655">
        <v>43.641432309630638</v>
      </c>
      <c r="J42" s="654">
        <v>44.297786888675063</v>
      </c>
      <c r="K42" s="655">
        <v>45.101472910002812</v>
      </c>
    </row>
    <row r="43" spans="1:11">
      <c r="A43" s="477" t="s">
        <v>8</v>
      </c>
      <c r="B43" s="479">
        <v>100</v>
      </c>
      <c r="C43" s="478">
        <v>100</v>
      </c>
      <c r="D43" s="479">
        <v>100</v>
      </c>
      <c r="E43" s="478">
        <v>100</v>
      </c>
      <c r="F43" s="479">
        <v>100</v>
      </c>
      <c r="G43" s="478">
        <v>100</v>
      </c>
      <c r="H43" s="479">
        <v>100</v>
      </c>
      <c r="I43" s="478">
        <v>100</v>
      </c>
      <c r="J43" s="479">
        <v>100</v>
      </c>
      <c r="K43" s="478">
        <v>100</v>
      </c>
    </row>
    <row r="44" spans="1:11">
      <c r="A44" s="653" t="s">
        <v>60</v>
      </c>
      <c r="B44" s="654">
        <v>1.3098698461481495</v>
      </c>
      <c r="C44" s="655">
        <v>0.37969816399115641</v>
      </c>
      <c r="D44" s="654">
        <v>0.23648335342669019</v>
      </c>
      <c r="E44" s="655">
        <v>0.40470527499677345</v>
      </c>
      <c r="F44" s="654">
        <v>0.11421942622585107</v>
      </c>
      <c r="G44" s="655">
        <v>0.49077588489716656</v>
      </c>
      <c r="H44" s="654">
        <v>0.76067116954350467</v>
      </c>
      <c r="I44" s="655">
        <v>0.39079317767842359</v>
      </c>
      <c r="J44" s="654">
        <v>0.30860956043334603</v>
      </c>
      <c r="K44" s="655">
        <v>0.81906300484652672</v>
      </c>
    </row>
    <row r="45" spans="1:11">
      <c r="A45" s="653" t="s">
        <v>61</v>
      </c>
      <c r="B45" s="654">
        <v>53.456575268916737</v>
      </c>
      <c r="C45" s="655">
        <v>35.389791406325102</v>
      </c>
      <c r="D45" s="654">
        <v>34.918853751275151</v>
      </c>
      <c r="E45" s="655">
        <v>43.685122702214358</v>
      </c>
      <c r="F45" s="654">
        <v>42.955427653593894</v>
      </c>
      <c r="G45" s="655">
        <v>32.400917998058084</v>
      </c>
      <c r="H45" s="654">
        <v>35.580139162983762</v>
      </c>
      <c r="I45" s="655">
        <v>35.025666501076337</v>
      </c>
      <c r="J45" s="654">
        <v>28.341183218749244</v>
      </c>
      <c r="K45" s="655">
        <v>31.491114701130858</v>
      </c>
    </row>
    <row r="46" spans="1:11">
      <c r="A46" s="653" t="s">
        <v>62</v>
      </c>
      <c r="B46" s="654">
        <v>45.23355488493511</v>
      </c>
      <c r="C46" s="655">
        <v>64.230510429683747</v>
      </c>
      <c r="D46" s="654">
        <v>64.844662895298157</v>
      </c>
      <c r="E46" s="655">
        <v>55.910172022788871</v>
      </c>
      <c r="F46" s="654">
        <v>56.930352920180248</v>
      </c>
      <c r="G46" s="655">
        <v>67.108306117044748</v>
      </c>
      <c r="H46" s="654">
        <v>63.659189667472738</v>
      </c>
      <c r="I46" s="655">
        <v>64.583540321245238</v>
      </c>
      <c r="J46" s="654">
        <v>71.35020722081741</v>
      </c>
      <c r="K46" s="655">
        <v>67.689822294022619</v>
      </c>
    </row>
    <row r="47" spans="1:11">
      <c r="A47" s="477" t="s">
        <v>46</v>
      </c>
      <c r="B47" s="479">
        <v>100</v>
      </c>
      <c r="C47" s="478">
        <v>100</v>
      </c>
      <c r="D47" s="479">
        <v>100</v>
      </c>
      <c r="E47" s="478">
        <v>100</v>
      </c>
      <c r="F47" s="479">
        <v>100</v>
      </c>
      <c r="G47" s="478">
        <v>100</v>
      </c>
      <c r="H47" s="479">
        <v>100</v>
      </c>
      <c r="I47" s="478">
        <v>100</v>
      </c>
      <c r="J47" s="479">
        <v>100</v>
      </c>
      <c r="K47" s="478">
        <v>100</v>
      </c>
    </row>
    <row r="48" spans="1:11">
      <c r="A48" s="653" t="s">
        <v>60</v>
      </c>
      <c r="B48" s="654">
        <v>3.064467487878999</v>
      </c>
      <c r="C48" s="655">
        <v>1.6583868199344864</v>
      </c>
      <c r="D48" s="654">
        <v>0.36739220851240817</v>
      </c>
      <c r="E48" s="655">
        <v>0.7736142289759973</v>
      </c>
      <c r="F48" s="654">
        <v>7.0325845231572499</v>
      </c>
      <c r="G48" s="655">
        <v>9.6977603826918894</v>
      </c>
      <c r="H48" s="654">
        <v>6.4162174437923571</v>
      </c>
      <c r="I48" s="655">
        <v>3.9100123030054488</v>
      </c>
      <c r="J48" s="654">
        <v>1.9903557545637947</v>
      </c>
      <c r="K48" s="655">
        <v>1.1309918268168766</v>
      </c>
    </row>
    <row r="49" spans="1:11">
      <c r="A49" s="653" t="s">
        <v>61</v>
      </c>
      <c r="B49" s="654">
        <v>32.207066137750253</v>
      </c>
      <c r="C49" s="655">
        <v>47.86114032224922</v>
      </c>
      <c r="D49" s="654">
        <v>49.071121586025235</v>
      </c>
      <c r="E49" s="655">
        <v>55.513728198929371</v>
      </c>
      <c r="F49" s="654">
        <v>53.177340166091902</v>
      </c>
      <c r="G49" s="655">
        <v>47.112415742552727</v>
      </c>
      <c r="H49" s="654">
        <v>39.985417687627745</v>
      </c>
      <c r="I49" s="655">
        <v>31.364461889975981</v>
      </c>
      <c r="J49" s="654">
        <v>45.484180485164593</v>
      </c>
      <c r="K49" s="655">
        <v>59.694057874972387</v>
      </c>
    </row>
    <row r="50" spans="1:11">
      <c r="A50" s="653" t="s">
        <v>62</v>
      </c>
      <c r="B50" s="654">
        <v>64.728466374370754</v>
      </c>
      <c r="C50" s="655">
        <v>50.480472857816295</v>
      </c>
      <c r="D50" s="654">
        <v>50.561486205462359</v>
      </c>
      <c r="E50" s="655">
        <v>43.712657572094635</v>
      </c>
      <c r="F50" s="654">
        <v>39.790075310750851</v>
      </c>
      <c r="G50" s="655">
        <v>43.189823874755383</v>
      </c>
      <c r="H50" s="654">
        <v>53.598364868579893</v>
      </c>
      <c r="I50" s="655">
        <v>64.72552580701857</v>
      </c>
      <c r="J50" s="654">
        <v>52.52546376027162</v>
      </c>
      <c r="K50" s="655">
        <v>39.174950298210739</v>
      </c>
    </row>
    <row r="51" spans="1:11">
      <c r="A51" s="477" t="s">
        <v>47</v>
      </c>
      <c r="B51" s="479">
        <v>100</v>
      </c>
      <c r="C51" s="478">
        <v>100</v>
      </c>
      <c r="D51" s="479">
        <v>100</v>
      </c>
      <c r="E51" s="478">
        <v>100</v>
      </c>
      <c r="F51" s="479">
        <v>100</v>
      </c>
      <c r="G51" s="478">
        <v>100</v>
      </c>
      <c r="H51" s="479">
        <v>100</v>
      </c>
      <c r="I51" s="478">
        <v>100</v>
      </c>
      <c r="J51" s="479">
        <v>100</v>
      </c>
      <c r="K51" s="478">
        <v>100</v>
      </c>
    </row>
    <row r="52" spans="1:11">
      <c r="A52" s="653" t="s">
        <v>60</v>
      </c>
      <c r="B52" s="654">
        <v>3.1684287362546795</v>
      </c>
      <c r="C52" s="655">
        <v>3.2596215777240518</v>
      </c>
      <c r="D52" s="654">
        <v>4.0245584494679898</v>
      </c>
      <c r="E52" s="655">
        <v>3.9944909565663189</v>
      </c>
      <c r="F52" s="654">
        <v>3.7630107472264198</v>
      </c>
      <c r="G52" s="655">
        <v>1.2850152774513366</v>
      </c>
      <c r="H52" s="654">
        <v>0.19770176962053063</v>
      </c>
      <c r="I52" s="655">
        <v>1.1010046965103146</v>
      </c>
      <c r="J52" s="654">
        <v>0.84322466297867771</v>
      </c>
      <c r="K52" s="655">
        <v>1.4768583651554739</v>
      </c>
    </row>
    <row r="53" spans="1:11">
      <c r="A53" s="653" t="s">
        <v>61</v>
      </c>
      <c r="B53" s="654">
        <v>11.52793802538322</v>
      </c>
      <c r="C53" s="655">
        <v>11.439479506016111</v>
      </c>
      <c r="D53" s="654">
        <v>8.6438218751119553</v>
      </c>
      <c r="E53" s="655">
        <v>9.3245339253672324</v>
      </c>
      <c r="F53" s="654">
        <v>14.57034375039683</v>
      </c>
      <c r="G53" s="655">
        <v>44.32255721031602</v>
      </c>
      <c r="H53" s="654">
        <v>52.238371847942467</v>
      </c>
      <c r="I53" s="655">
        <v>64.773002001466423</v>
      </c>
      <c r="J53" s="654">
        <v>78.619689564423439</v>
      </c>
      <c r="K53" s="655">
        <v>74.963392575152881</v>
      </c>
    </row>
    <row r="54" spans="1:11">
      <c r="A54" s="653" t="s">
        <v>62</v>
      </c>
      <c r="B54" s="654">
        <v>85.303633238362096</v>
      </c>
      <c r="C54" s="655">
        <v>85.30089891625984</v>
      </c>
      <c r="D54" s="654">
        <v>87.331619675420058</v>
      </c>
      <c r="E54" s="655">
        <v>86.680975118066456</v>
      </c>
      <c r="F54" s="654">
        <v>81.666645502376738</v>
      </c>
      <c r="G54" s="655">
        <v>54.392427512232643</v>
      </c>
      <c r="H54" s="654">
        <v>47.563926382436996</v>
      </c>
      <c r="I54" s="655">
        <v>34.125993302023268</v>
      </c>
      <c r="J54" s="654">
        <v>20.537085772597884</v>
      </c>
      <c r="K54" s="655">
        <v>23.559749059691637</v>
      </c>
    </row>
    <row r="55" spans="1:11">
      <c r="A55" s="477" t="s">
        <v>7</v>
      </c>
      <c r="B55" s="479">
        <v>100</v>
      </c>
      <c r="C55" s="478">
        <v>100</v>
      </c>
      <c r="D55" s="479">
        <v>100</v>
      </c>
      <c r="E55" s="478">
        <v>100</v>
      </c>
      <c r="F55" s="479">
        <v>100</v>
      </c>
      <c r="G55" s="478">
        <v>100</v>
      </c>
      <c r="H55" s="479">
        <v>100</v>
      </c>
      <c r="I55" s="478">
        <v>100</v>
      </c>
      <c r="J55" s="479">
        <v>100</v>
      </c>
      <c r="K55" s="478">
        <v>100</v>
      </c>
    </row>
    <row r="56" spans="1:11">
      <c r="A56" s="653" t="s">
        <v>60</v>
      </c>
      <c r="B56" s="654">
        <v>0.70000000000000007</v>
      </c>
      <c r="C56" s="655">
        <v>0.1</v>
      </c>
      <c r="D56" s="654">
        <v>0.3013413691031761</v>
      </c>
      <c r="E56" s="655">
        <v>0.24970209078106381</v>
      </c>
      <c r="F56" s="654">
        <v>0.25278113142462916</v>
      </c>
      <c r="G56" s="655">
        <v>0.82461671835572048</v>
      </c>
      <c r="H56" s="654">
        <v>1.0877926047968081</v>
      </c>
      <c r="I56" s="655">
        <v>1.2171830129702803</v>
      </c>
      <c r="J56" s="654">
        <v>0.86322954985020295</v>
      </c>
      <c r="K56" s="655">
        <v>0.60944923101699011</v>
      </c>
    </row>
    <row r="57" spans="1:11">
      <c r="A57" s="653" t="s">
        <v>61</v>
      </c>
      <c r="B57" s="654">
        <v>14.899999999999999</v>
      </c>
      <c r="C57" s="655">
        <v>18</v>
      </c>
      <c r="D57" s="654">
        <v>17.3060614949732</v>
      </c>
      <c r="E57" s="655">
        <v>16.849745423031091</v>
      </c>
      <c r="F57" s="654">
        <v>24.039000517419801</v>
      </c>
      <c r="G57" s="655">
        <v>71.296836217083708</v>
      </c>
      <c r="H57" s="654">
        <v>69.439578381114487</v>
      </c>
      <c r="I57" s="655">
        <v>69.075476234762533</v>
      </c>
      <c r="J57" s="654">
        <v>70.048636656680202</v>
      </c>
      <c r="K57" s="655">
        <v>76.594834527739749</v>
      </c>
    </row>
    <row r="58" spans="1:11">
      <c r="A58" s="653" t="s">
        <v>62</v>
      </c>
      <c r="B58" s="654">
        <v>84.399999999999991</v>
      </c>
      <c r="C58" s="655">
        <v>81.899999999999991</v>
      </c>
      <c r="D58" s="654">
        <v>82.392597135923623</v>
      </c>
      <c r="E58" s="655">
        <v>82.900552486187848</v>
      </c>
      <c r="F58" s="654">
        <v>75.70821835115558</v>
      </c>
      <c r="G58" s="655">
        <v>27.878547064560571</v>
      </c>
      <c r="H58" s="654">
        <v>29.472629014088703</v>
      </c>
      <c r="I58" s="655">
        <v>29.707340752267193</v>
      </c>
      <c r="J58" s="654">
        <v>29.088133793469606</v>
      </c>
      <c r="K58" s="655">
        <v>22.795716241243255</v>
      </c>
    </row>
    <row r="59" spans="1:11">
      <c r="A59" s="477" t="s">
        <v>1</v>
      </c>
      <c r="B59" s="479">
        <v>100</v>
      </c>
      <c r="C59" s="478">
        <v>100</v>
      </c>
      <c r="D59" s="479">
        <v>100</v>
      </c>
      <c r="E59" s="478">
        <v>100</v>
      </c>
      <c r="F59" s="479">
        <v>100</v>
      </c>
      <c r="G59" s="478">
        <v>100</v>
      </c>
      <c r="H59" s="479">
        <v>100</v>
      </c>
      <c r="I59" s="478">
        <v>100</v>
      </c>
      <c r="J59" s="479">
        <v>100</v>
      </c>
      <c r="K59" s="478">
        <v>100</v>
      </c>
    </row>
    <row r="60" spans="1:11">
      <c r="A60" s="653" t="s">
        <v>60</v>
      </c>
      <c r="B60" s="654">
        <v>3.5319902598224915</v>
      </c>
      <c r="C60" s="655">
        <v>2.1131309965348519</v>
      </c>
      <c r="D60" s="654">
        <v>2.6771820625265246</v>
      </c>
      <c r="E60" s="655">
        <v>2.3107207752877041</v>
      </c>
      <c r="F60" s="654">
        <v>1.9918060880446997</v>
      </c>
      <c r="G60" s="655">
        <v>1.1003555536097915</v>
      </c>
      <c r="H60" s="654">
        <v>0.6483930745123454</v>
      </c>
      <c r="I60" s="655">
        <v>7.5879638750646006</v>
      </c>
      <c r="J60" s="654">
        <v>6.0104713912030423</v>
      </c>
      <c r="K60" s="655">
        <v>5.4839374258677349</v>
      </c>
    </row>
    <row r="61" spans="1:11">
      <c r="A61" s="653" t="s">
        <v>61</v>
      </c>
      <c r="B61" s="654">
        <v>51.849711087231029</v>
      </c>
      <c r="C61" s="655">
        <v>47.724494593323932</v>
      </c>
      <c r="D61" s="654">
        <v>48.128734447520699</v>
      </c>
      <c r="E61" s="655">
        <v>50.12359421808241</v>
      </c>
      <c r="F61" s="654">
        <v>52.419674953570492</v>
      </c>
      <c r="G61" s="655">
        <v>62.168798841714533</v>
      </c>
      <c r="H61" s="654">
        <v>70.988240214925753</v>
      </c>
      <c r="I61" s="655">
        <v>64.975273321169865</v>
      </c>
      <c r="J61" s="654">
        <v>63.519868441298669</v>
      </c>
      <c r="K61" s="655">
        <v>66.715404776334751</v>
      </c>
    </row>
    <row r="62" spans="1:11">
      <c r="A62" s="653" t="s">
        <v>62</v>
      </c>
      <c r="B62" s="654">
        <v>44.618298652946478</v>
      </c>
      <c r="C62" s="655">
        <v>50.162374410141219</v>
      </c>
      <c r="D62" s="654">
        <v>49.194083489952774</v>
      </c>
      <c r="E62" s="655">
        <v>47.565685006629884</v>
      </c>
      <c r="F62" s="654">
        <v>45.58851895838481</v>
      </c>
      <c r="G62" s="655">
        <v>36.730845604675672</v>
      </c>
      <c r="H62" s="654">
        <v>28.363366710561898</v>
      </c>
      <c r="I62" s="655">
        <v>27.436762803765536</v>
      </c>
      <c r="J62" s="654">
        <v>30.469660167498297</v>
      </c>
      <c r="K62" s="655">
        <v>27.800657797797516</v>
      </c>
    </row>
    <row r="63" spans="1:11">
      <c r="A63" s="482" t="s">
        <v>391</v>
      </c>
      <c r="B63" s="480"/>
      <c r="C63" s="481"/>
      <c r="D63" s="480"/>
      <c r="E63" s="481"/>
      <c r="F63" s="480"/>
      <c r="G63" s="481"/>
      <c r="H63" s="480"/>
      <c r="I63" s="481"/>
      <c r="J63" s="480"/>
      <c r="K63" s="481"/>
    </row>
    <row r="64" spans="1:11">
      <c r="A64" s="477" t="s">
        <v>3</v>
      </c>
      <c r="B64" s="479">
        <v>100</v>
      </c>
      <c r="C64" s="478">
        <v>100</v>
      </c>
      <c r="D64" s="479">
        <v>100</v>
      </c>
      <c r="E64" s="478">
        <v>100</v>
      </c>
      <c r="F64" s="479">
        <v>100</v>
      </c>
      <c r="G64" s="478">
        <v>100</v>
      </c>
      <c r="H64" s="479">
        <v>100</v>
      </c>
      <c r="I64" s="478">
        <v>100</v>
      </c>
      <c r="J64" s="479">
        <v>100</v>
      </c>
      <c r="K64" s="478">
        <v>100</v>
      </c>
    </row>
    <row r="65" spans="1:11">
      <c r="A65" s="653" t="s">
        <v>60</v>
      </c>
      <c r="B65" s="654">
        <v>2.9048960408059328</v>
      </c>
      <c r="C65" s="655">
        <v>2.373902684447323</v>
      </c>
      <c r="D65" s="654">
        <v>2.0194144102516711</v>
      </c>
      <c r="E65" s="655">
        <v>2.3517799951290703</v>
      </c>
      <c r="F65" s="654">
        <v>4.5972465821689328</v>
      </c>
      <c r="G65" s="655">
        <v>4.4981454143975395</v>
      </c>
      <c r="H65" s="654">
        <v>3.1525684859229242</v>
      </c>
      <c r="I65" s="655">
        <v>3.0874233208499762</v>
      </c>
      <c r="J65" s="654">
        <v>3.6043398854150164</v>
      </c>
      <c r="K65" s="655">
        <v>3.342915285810566</v>
      </c>
    </row>
    <row r="66" spans="1:11">
      <c r="A66" s="653" t="s">
        <v>61</v>
      </c>
      <c r="B66" s="654">
        <v>80.261867021455089</v>
      </c>
      <c r="C66" s="655">
        <v>81.09224582952622</v>
      </c>
      <c r="D66" s="654">
        <v>79.529772356220931</v>
      </c>
      <c r="E66" s="655">
        <v>77.205148535882813</v>
      </c>
      <c r="F66" s="654">
        <v>80.39745974771273</v>
      </c>
      <c r="G66" s="655">
        <v>83.989600852063802</v>
      </c>
      <c r="H66" s="654">
        <v>82.881685028069725</v>
      </c>
      <c r="I66" s="655">
        <v>79.994598048025438</v>
      </c>
      <c r="J66" s="654">
        <v>82.991885648522654</v>
      </c>
      <c r="K66" s="655">
        <v>89.715115926320095</v>
      </c>
    </row>
    <row r="67" spans="1:11">
      <c r="A67" s="653" t="s">
        <v>62</v>
      </c>
      <c r="B67" s="654">
        <v>16.833236937738974</v>
      </c>
      <c r="C67" s="655">
        <v>16.533851486026453</v>
      </c>
      <c r="D67" s="654">
        <v>18.450813233527398</v>
      </c>
      <c r="E67" s="655">
        <v>20.443071468988112</v>
      </c>
      <c r="F67" s="654">
        <v>15.005293670118341</v>
      </c>
      <c r="G67" s="655">
        <v>11.512253733538671</v>
      </c>
      <c r="H67" s="654">
        <v>13.965746486007344</v>
      </c>
      <c r="I67" s="655">
        <v>16.917978631124591</v>
      </c>
      <c r="J67" s="654">
        <v>13.403774466062329</v>
      </c>
      <c r="K67" s="655">
        <v>6.9419687878693459</v>
      </c>
    </row>
    <row r="68" spans="1:11">
      <c r="A68" s="477" t="s">
        <v>4</v>
      </c>
      <c r="B68" s="479">
        <v>100</v>
      </c>
      <c r="C68" s="478">
        <v>100</v>
      </c>
      <c r="D68" s="479">
        <v>100</v>
      </c>
      <c r="E68" s="478">
        <v>100</v>
      </c>
      <c r="F68" s="479">
        <v>100</v>
      </c>
      <c r="G68" s="478">
        <v>100</v>
      </c>
      <c r="H68" s="479">
        <v>100</v>
      </c>
      <c r="I68" s="478">
        <v>100</v>
      </c>
      <c r="J68" s="479">
        <v>100</v>
      </c>
      <c r="K68" s="478">
        <v>100</v>
      </c>
    </row>
    <row r="69" spans="1:11">
      <c r="A69" s="653" t="s">
        <v>60</v>
      </c>
      <c r="B69" s="654">
        <v>3.6021974456667092</v>
      </c>
      <c r="C69" s="655">
        <v>2.021431741804578</v>
      </c>
      <c r="D69" s="654">
        <v>2.5831326463741662</v>
      </c>
      <c r="E69" s="655">
        <v>4.620857396083319</v>
      </c>
      <c r="F69" s="654">
        <v>4.1257509180835932</v>
      </c>
      <c r="G69" s="655">
        <v>6.603765474552957</v>
      </c>
      <c r="H69" s="654">
        <v>10.948663093161132</v>
      </c>
      <c r="I69" s="655">
        <v>2.5318965839787482</v>
      </c>
      <c r="J69" s="654">
        <v>2.776101388050694</v>
      </c>
      <c r="K69" s="655">
        <v>1.9082843509620702</v>
      </c>
    </row>
    <row r="70" spans="1:11">
      <c r="A70" s="653" t="s">
        <v>61</v>
      </c>
      <c r="B70" s="654">
        <v>55.248308729716811</v>
      </c>
      <c r="C70" s="655">
        <v>62.939572633314313</v>
      </c>
      <c r="D70" s="654">
        <v>64.939351663859057</v>
      </c>
      <c r="E70" s="655">
        <v>63.706155882102976</v>
      </c>
      <c r="F70" s="654">
        <v>52.005349296312808</v>
      </c>
      <c r="G70" s="655">
        <v>53.678215268225586</v>
      </c>
      <c r="H70" s="654">
        <v>41.729887189851034</v>
      </c>
      <c r="I70" s="655">
        <v>62.406929322408054</v>
      </c>
      <c r="J70" s="654">
        <v>69.878715907099888</v>
      </c>
      <c r="K70" s="655">
        <v>81.954083175385165</v>
      </c>
    </row>
    <row r="71" spans="1:11">
      <c r="A71" s="653" t="s">
        <v>62</v>
      </c>
      <c r="B71" s="654">
        <v>41.149493824616478</v>
      </c>
      <c r="C71" s="655">
        <v>35.03899562488111</v>
      </c>
      <c r="D71" s="654">
        <v>32.477515689766776</v>
      </c>
      <c r="E71" s="655">
        <v>31.6729867218137</v>
      </c>
      <c r="F71" s="654">
        <v>43.868899785603602</v>
      </c>
      <c r="G71" s="655">
        <v>39.718019257221457</v>
      </c>
      <c r="H71" s="654">
        <v>47.321449716987836</v>
      </c>
      <c r="I71" s="655">
        <v>35.061174093613204</v>
      </c>
      <c r="J71" s="654">
        <v>27.345182704849417</v>
      </c>
      <c r="K71" s="655">
        <v>16.137632473652769</v>
      </c>
    </row>
    <row r="72" spans="1:11">
      <c r="A72" s="477" t="s">
        <v>5</v>
      </c>
      <c r="B72" s="479">
        <v>100</v>
      </c>
      <c r="C72" s="478">
        <v>100</v>
      </c>
      <c r="D72" s="479">
        <v>100</v>
      </c>
      <c r="E72" s="478">
        <v>100</v>
      </c>
      <c r="F72" s="479">
        <v>100</v>
      </c>
      <c r="G72" s="478">
        <v>100</v>
      </c>
      <c r="H72" s="479">
        <v>100</v>
      </c>
      <c r="I72" s="478">
        <v>100</v>
      </c>
      <c r="J72" s="479">
        <v>100</v>
      </c>
      <c r="K72" s="478">
        <v>100</v>
      </c>
    </row>
    <row r="73" spans="1:11">
      <c r="A73" s="653" t="s">
        <v>60</v>
      </c>
      <c r="B73" s="654">
        <v>5.5598451726765878</v>
      </c>
      <c r="C73" s="655">
        <v>10.415574413198907</v>
      </c>
      <c r="D73" s="654">
        <v>5.5781211284556296</v>
      </c>
      <c r="E73" s="655">
        <v>9.803045961612888</v>
      </c>
      <c r="F73" s="654">
        <v>7.2588697751431424</v>
      </c>
      <c r="G73" s="655">
        <v>5.7301153612629028</v>
      </c>
      <c r="H73" s="654">
        <v>5.026005221932115</v>
      </c>
      <c r="I73" s="655">
        <v>3.1194199222335328</v>
      </c>
      <c r="J73" s="654">
        <v>1.9210266851568323</v>
      </c>
      <c r="K73" s="655">
        <v>0.8014466984869566</v>
      </c>
    </row>
    <row r="74" spans="1:11">
      <c r="A74" s="653" t="s">
        <v>61</v>
      </c>
      <c r="B74" s="654">
        <v>42.88235530062974</v>
      </c>
      <c r="C74" s="655">
        <v>53.093029837658264</v>
      </c>
      <c r="D74" s="654">
        <v>64.16100315033097</v>
      </c>
      <c r="E74" s="655">
        <v>64.759219328799688</v>
      </c>
      <c r="F74" s="654">
        <v>59.702297441342147</v>
      </c>
      <c r="G74" s="655">
        <v>64.701393105309307</v>
      </c>
      <c r="H74" s="654">
        <v>65.511853785900783</v>
      </c>
      <c r="I74" s="655">
        <v>60.147606094487926</v>
      </c>
      <c r="J74" s="654">
        <v>70.488412918533712</v>
      </c>
      <c r="K74" s="655">
        <v>74.1106936646283</v>
      </c>
    </row>
    <row r="75" spans="1:11">
      <c r="A75" s="653" t="s">
        <v>62</v>
      </c>
      <c r="B75" s="654">
        <v>51.557799526693671</v>
      </c>
      <c r="C75" s="655">
        <v>36.491395749142825</v>
      </c>
      <c r="D75" s="654">
        <v>30.260875721213409</v>
      </c>
      <c r="E75" s="655">
        <v>25.437734709587424</v>
      </c>
      <c r="F75" s="654">
        <v>33.038832783514707</v>
      </c>
      <c r="G75" s="655">
        <v>29.568491533427782</v>
      </c>
      <c r="H75" s="654">
        <v>29.4621409921671</v>
      </c>
      <c r="I75" s="655">
        <v>36.732973983278541</v>
      </c>
      <c r="J75" s="654">
        <v>27.590560396309449</v>
      </c>
      <c r="K75" s="655">
        <v>25.087859636884748</v>
      </c>
    </row>
    <row r="76" spans="1:11">
      <c r="A76" s="477" t="s">
        <v>6</v>
      </c>
      <c r="B76" s="479">
        <v>100</v>
      </c>
      <c r="C76" s="478">
        <v>100</v>
      </c>
      <c r="D76" s="479">
        <v>100</v>
      </c>
      <c r="E76" s="478">
        <v>100</v>
      </c>
      <c r="F76" s="479">
        <v>100</v>
      </c>
      <c r="G76" s="478">
        <v>100</v>
      </c>
      <c r="H76" s="479">
        <v>100</v>
      </c>
      <c r="I76" s="478">
        <v>100</v>
      </c>
      <c r="J76" s="479">
        <v>100</v>
      </c>
      <c r="K76" s="478">
        <v>100</v>
      </c>
    </row>
    <row r="77" spans="1:11">
      <c r="A77" s="653" t="s">
        <v>60</v>
      </c>
      <c r="B77" s="654">
        <v>2.5177142234908878</v>
      </c>
      <c r="C77" s="655">
        <v>0.30236628295792484</v>
      </c>
      <c r="D77" s="654">
        <v>0</v>
      </c>
      <c r="E77" s="655">
        <v>0.11335955897733482</v>
      </c>
      <c r="F77" s="654">
        <v>0.15396944589930145</v>
      </c>
      <c r="G77" s="655">
        <v>0.40961444030755273</v>
      </c>
      <c r="H77" s="654">
        <v>0.25833633974127712</v>
      </c>
      <c r="I77" s="655">
        <v>0.16455904505120317</v>
      </c>
      <c r="J77" s="654">
        <v>0.1717032967032967</v>
      </c>
      <c r="K77" s="655">
        <v>6.0166403080519834E-2</v>
      </c>
    </row>
    <row r="78" spans="1:11">
      <c r="A78" s="653" t="s">
        <v>61</v>
      </c>
      <c r="B78" s="654">
        <v>65.364901337025245</v>
      </c>
      <c r="C78" s="655">
        <v>55.461090795258897</v>
      </c>
      <c r="D78" s="654">
        <v>57.4752622071234</v>
      </c>
      <c r="E78" s="655">
        <v>63.944237893131628</v>
      </c>
      <c r="F78" s="654">
        <v>67.261300032182135</v>
      </c>
      <c r="G78" s="655">
        <v>76.945979376316956</v>
      </c>
      <c r="H78" s="654">
        <v>72.090011853837026</v>
      </c>
      <c r="I78" s="655">
        <v>75.199686071975592</v>
      </c>
      <c r="J78" s="654">
        <v>75.003552482000757</v>
      </c>
      <c r="K78" s="655">
        <v>78.741777258245662</v>
      </c>
    </row>
    <row r="79" spans="1:11">
      <c r="A79" s="653" t="s">
        <v>62</v>
      </c>
      <c r="B79" s="654">
        <v>32.117384439483857</v>
      </c>
      <c r="C79" s="655">
        <v>44.236542921783176</v>
      </c>
      <c r="D79" s="654">
        <v>42.524737792876593</v>
      </c>
      <c r="E79" s="655">
        <v>35.942402547891042</v>
      </c>
      <c r="F79" s="654">
        <v>32.584730521918559</v>
      </c>
      <c r="G79" s="655">
        <v>22.644406183375494</v>
      </c>
      <c r="H79" s="654">
        <v>27.65165180642169</v>
      </c>
      <c r="I79" s="655">
        <v>24.635754882973202</v>
      </c>
      <c r="J79" s="654">
        <v>24.824744221295944</v>
      </c>
      <c r="K79" s="655">
        <v>21.198056338673819</v>
      </c>
    </row>
    <row r="80" spans="1:11">
      <c r="A80" s="477" t="s">
        <v>2</v>
      </c>
      <c r="B80" s="479">
        <v>100</v>
      </c>
      <c r="C80" s="478">
        <v>100</v>
      </c>
      <c r="D80" s="479">
        <v>100</v>
      </c>
      <c r="E80" s="478">
        <v>100</v>
      </c>
      <c r="F80" s="479">
        <v>100</v>
      </c>
      <c r="G80" s="478">
        <v>100</v>
      </c>
      <c r="H80" s="479">
        <v>100</v>
      </c>
      <c r="I80" s="478">
        <v>100</v>
      </c>
      <c r="J80" s="479">
        <v>100</v>
      </c>
      <c r="K80" s="478">
        <v>100</v>
      </c>
    </row>
    <row r="81" spans="1:11">
      <c r="A81" s="653" t="s">
        <v>60</v>
      </c>
      <c r="B81" s="654">
        <v>4.1677599212856675</v>
      </c>
      <c r="C81" s="655">
        <v>6.3462513527217146</v>
      </c>
      <c r="D81" s="654">
        <v>6.1946380716816023</v>
      </c>
      <c r="E81" s="655">
        <v>5.2162223707697617</v>
      </c>
      <c r="F81" s="654">
        <v>4.3350825418248844</v>
      </c>
      <c r="G81" s="655">
        <v>4.1834359355499151</v>
      </c>
      <c r="H81" s="654">
        <v>2.361236666064003</v>
      </c>
      <c r="I81" s="655">
        <v>7.5859840333727471</v>
      </c>
      <c r="J81" s="654">
        <v>5.2443986712305257</v>
      </c>
      <c r="K81" s="655">
        <v>2.2339843681081177</v>
      </c>
    </row>
    <row r="82" spans="1:11">
      <c r="A82" s="653" t="s">
        <v>61</v>
      </c>
      <c r="B82" s="654">
        <v>56.583306001967856</v>
      </c>
      <c r="C82" s="655">
        <v>39.502122732535696</v>
      </c>
      <c r="D82" s="654">
        <v>39.6582166962176</v>
      </c>
      <c r="E82" s="655">
        <v>47.149478818508371</v>
      </c>
      <c r="F82" s="654">
        <v>45.911183183425159</v>
      </c>
      <c r="G82" s="655">
        <v>50.171081600314118</v>
      </c>
      <c r="H82" s="654">
        <v>59.092388356535885</v>
      </c>
      <c r="I82" s="655">
        <v>53.096747185276037</v>
      </c>
      <c r="J82" s="654">
        <v>56.314179262714688</v>
      </c>
      <c r="K82" s="655">
        <v>59.604791898233913</v>
      </c>
    </row>
    <row r="83" spans="1:11">
      <c r="A83" s="653" t="s">
        <v>62</v>
      </c>
      <c r="B83" s="654">
        <v>39.248934076746472</v>
      </c>
      <c r="C83" s="655">
        <v>54.151625914742581</v>
      </c>
      <c r="D83" s="654">
        <v>54.14714523210079</v>
      </c>
      <c r="E83" s="655">
        <v>47.634298810721873</v>
      </c>
      <c r="F83" s="654">
        <v>49.753734274749952</v>
      </c>
      <c r="G83" s="655">
        <v>45.645482464135966</v>
      </c>
      <c r="H83" s="654">
        <v>38.546374977400113</v>
      </c>
      <c r="I83" s="655">
        <v>39.317268781351217</v>
      </c>
      <c r="J83" s="654">
        <v>38.441422066054784</v>
      </c>
      <c r="K83" s="655">
        <v>38.16122373365797</v>
      </c>
    </row>
    <row r="84" spans="1:11">
      <c r="A84" s="477" t="s">
        <v>8</v>
      </c>
      <c r="B84" s="479">
        <v>100</v>
      </c>
      <c r="C84" s="478">
        <v>100</v>
      </c>
      <c r="D84" s="479">
        <v>100</v>
      </c>
      <c r="E84" s="478">
        <v>100</v>
      </c>
      <c r="F84" s="479">
        <v>100</v>
      </c>
      <c r="G84" s="478">
        <v>100</v>
      </c>
      <c r="H84" s="479">
        <v>100</v>
      </c>
      <c r="I84" s="478">
        <v>100</v>
      </c>
      <c r="J84" s="479">
        <v>100</v>
      </c>
      <c r="K84" s="478">
        <v>100</v>
      </c>
    </row>
    <row r="85" spans="1:11">
      <c r="A85" s="653" t="s">
        <v>60</v>
      </c>
      <c r="B85" s="654">
        <v>1.3098698461481495</v>
      </c>
      <c r="C85" s="655">
        <v>0.37969816399115641</v>
      </c>
      <c r="D85" s="654">
        <v>0.23648335342669019</v>
      </c>
      <c r="E85" s="655">
        <v>0.40470527499677345</v>
      </c>
      <c r="F85" s="654">
        <v>0.11423063879915039</v>
      </c>
      <c r="G85" s="655">
        <v>0.49077588489716656</v>
      </c>
      <c r="H85" s="654">
        <v>0.76067116954350467</v>
      </c>
      <c r="I85" s="655">
        <v>0.39079317767842359</v>
      </c>
      <c r="J85" s="654">
        <v>0.30860956043334603</v>
      </c>
      <c r="K85" s="655">
        <v>0.81906300484652672</v>
      </c>
    </row>
    <row r="86" spans="1:11">
      <c r="A86" s="653" t="s">
        <v>61</v>
      </c>
      <c r="B86" s="654">
        <v>53.456575268916737</v>
      </c>
      <c r="C86" s="655">
        <v>35.389791406325102</v>
      </c>
      <c r="D86" s="654">
        <v>34.918853751275151</v>
      </c>
      <c r="E86" s="655">
        <v>43.685122702214358</v>
      </c>
      <c r="F86" s="654">
        <v>42.956074749674265</v>
      </c>
      <c r="G86" s="655">
        <v>32.400917998058084</v>
      </c>
      <c r="H86" s="654">
        <v>35.580139162983762</v>
      </c>
      <c r="I86" s="655">
        <v>35.025666501076337</v>
      </c>
      <c r="J86" s="654">
        <v>28.341183218749244</v>
      </c>
      <c r="K86" s="655">
        <v>31.491114701130858</v>
      </c>
    </row>
    <row r="87" spans="1:11">
      <c r="A87" s="653" t="s">
        <v>62</v>
      </c>
      <c r="B87" s="654">
        <v>45.23355488493511</v>
      </c>
      <c r="C87" s="655">
        <v>64.230510429683747</v>
      </c>
      <c r="D87" s="654">
        <v>64.844662895298157</v>
      </c>
      <c r="E87" s="655">
        <v>55.910172022788871</v>
      </c>
      <c r="F87" s="654">
        <v>56.929694611526585</v>
      </c>
      <c r="G87" s="655">
        <v>67.108306117044748</v>
      </c>
      <c r="H87" s="654">
        <v>63.659189667472738</v>
      </c>
      <c r="I87" s="655">
        <v>64.583540321245238</v>
      </c>
      <c r="J87" s="654">
        <v>71.35020722081741</v>
      </c>
      <c r="K87" s="655">
        <v>67.689822294022619</v>
      </c>
    </row>
    <row r="88" spans="1:11">
      <c r="A88" s="477" t="s">
        <v>46</v>
      </c>
      <c r="B88" s="479">
        <v>100</v>
      </c>
      <c r="C88" s="478">
        <v>100</v>
      </c>
      <c r="D88" s="479">
        <v>100</v>
      </c>
      <c r="E88" s="478">
        <v>100</v>
      </c>
      <c r="F88" s="479">
        <v>100</v>
      </c>
      <c r="G88" s="478">
        <v>100</v>
      </c>
      <c r="H88" s="479">
        <v>100</v>
      </c>
      <c r="I88" s="478">
        <v>100</v>
      </c>
      <c r="J88" s="479">
        <v>100</v>
      </c>
      <c r="K88" s="478">
        <v>100</v>
      </c>
    </row>
    <row r="89" spans="1:11">
      <c r="A89" s="653" t="s">
        <v>60</v>
      </c>
      <c r="B89" s="654">
        <v>1.9580446974791561</v>
      </c>
      <c r="C89" s="655">
        <v>1.2303705224263575</v>
      </c>
      <c r="D89" s="654">
        <v>0.1955298674946967</v>
      </c>
      <c r="E89" s="655">
        <v>0.60201200356928941</v>
      </c>
      <c r="F89" s="654">
        <v>3.6795539117041969</v>
      </c>
      <c r="G89" s="655">
        <v>5.163142571036623</v>
      </c>
      <c r="H89" s="654">
        <v>5.2384508042206281</v>
      </c>
      <c r="I89" s="655">
        <v>4.7875099943238348</v>
      </c>
      <c r="J89" s="654">
        <v>2.7097262066233752</v>
      </c>
      <c r="K89" s="655">
        <v>1.3046828380907138</v>
      </c>
    </row>
    <row r="90" spans="1:11">
      <c r="A90" s="653" t="s">
        <v>61</v>
      </c>
      <c r="B90" s="654">
        <v>25.230636642008839</v>
      </c>
      <c r="C90" s="655">
        <v>43.238735502411991</v>
      </c>
      <c r="D90" s="654">
        <v>43.854643834352999</v>
      </c>
      <c r="E90" s="655">
        <v>48.198853426884575</v>
      </c>
      <c r="F90" s="654">
        <v>46.300210228103111</v>
      </c>
      <c r="G90" s="655">
        <v>45.076781486776682</v>
      </c>
      <c r="H90" s="654">
        <v>37.453790976081471</v>
      </c>
      <c r="I90" s="655">
        <v>33.400877669476266</v>
      </c>
      <c r="J90" s="654">
        <v>38.535127414146991</v>
      </c>
      <c r="K90" s="655">
        <v>45.307602732186616</v>
      </c>
    </row>
    <row r="91" spans="1:11">
      <c r="A91" s="653" t="s">
        <v>62</v>
      </c>
      <c r="B91" s="654">
        <v>72.811318660512001</v>
      </c>
      <c r="C91" s="655">
        <v>55.530893975161653</v>
      </c>
      <c r="D91" s="654">
        <v>55.949826298152303</v>
      </c>
      <c r="E91" s="655">
        <v>51.199134569546132</v>
      </c>
      <c r="F91" s="654">
        <v>50.020235860192685</v>
      </c>
      <c r="G91" s="655">
        <v>49.760075942186695</v>
      </c>
      <c r="H91" s="654">
        <v>57.307758219697902</v>
      </c>
      <c r="I91" s="655">
        <v>61.811612336199893</v>
      </c>
      <c r="J91" s="654">
        <v>58.755146379229629</v>
      </c>
      <c r="K91" s="655">
        <v>53.387714429722664</v>
      </c>
    </row>
    <row r="92" spans="1:11">
      <c r="A92" s="477" t="s">
        <v>47</v>
      </c>
      <c r="B92" s="479">
        <v>100</v>
      </c>
      <c r="C92" s="478">
        <v>100</v>
      </c>
      <c r="D92" s="479">
        <v>100</v>
      </c>
      <c r="E92" s="478">
        <v>100</v>
      </c>
      <c r="F92" s="479">
        <v>100</v>
      </c>
      <c r="G92" s="478">
        <v>100</v>
      </c>
      <c r="H92" s="479">
        <v>100</v>
      </c>
      <c r="I92" s="478">
        <v>100</v>
      </c>
      <c r="J92" s="479">
        <v>100</v>
      </c>
      <c r="K92" s="478">
        <v>100</v>
      </c>
    </row>
    <row r="93" spans="1:11">
      <c r="A93" s="653" t="s">
        <v>60</v>
      </c>
      <c r="B93" s="654">
        <v>3.1684287362546795</v>
      </c>
      <c r="C93" s="655">
        <v>3.2596215777240518</v>
      </c>
      <c r="D93" s="654">
        <v>4.0245584494679898</v>
      </c>
      <c r="E93" s="655">
        <v>3.9944909565663189</v>
      </c>
      <c r="F93" s="654">
        <v>3.7630107472264198</v>
      </c>
      <c r="G93" s="655">
        <v>1.2850152774513366</v>
      </c>
      <c r="H93" s="654">
        <v>0.19770176962053063</v>
      </c>
      <c r="I93" s="655">
        <v>1.1010046965103146</v>
      </c>
      <c r="J93" s="654">
        <v>0.84322466297867771</v>
      </c>
      <c r="K93" s="655">
        <v>1.4768583651554739</v>
      </c>
    </row>
    <row r="94" spans="1:11">
      <c r="A94" s="653" t="s">
        <v>61</v>
      </c>
      <c r="B94" s="654">
        <v>11.52793802538322</v>
      </c>
      <c r="C94" s="655">
        <v>11.439479506016111</v>
      </c>
      <c r="D94" s="654">
        <v>8.6438218751119553</v>
      </c>
      <c r="E94" s="655">
        <v>9.3245339253672324</v>
      </c>
      <c r="F94" s="654">
        <v>14.57034375039683</v>
      </c>
      <c r="G94" s="655">
        <v>44.32255721031602</v>
      </c>
      <c r="H94" s="654">
        <v>52.238371847942467</v>
      </c>
      <c r="I94" s="655">
        <v>64.773002001466423</v>
      </c>
      <c r="J94" s="654">
        <v>78.619689564423439</v>
      </c>
      <c r="K94" s="655">
        <v>74.963392575152881</v>
      </c>
    </row>
    <row r="95" spans="1:11">
      <c r="A95" s="653" t="s">
        <v>62</v>
      </c>
      <c r="B95" s="654">
        <v>85.303633238362096</v>
      </c>
      <c r="C95" s="655">
        <v>85.30089891625984</v>
      </c>
      <c r="D95" s="654">
        <v>87.331619675420058</v>
      </c>
      <c r="E95" s="655">
        <v>86.680975118066456</v>
      </c>
      <c r="F95" s="654">
        <v>81.666645502376738</v>
      </c>
      <c r="G95" s="655">
        <v>54.392427512232643</v>
      </c>
      <c r="H95" s="654">
        <v>47.563926382436996</v>
      </c>
      <c r="I95" s="655">
        <v>34.125993302023268</v>
      </c>
      <c r="J95" s="654">
        <v>20.537085772597884</v>
      </c>
      <c r="K95" s="655">
        <v>23.559749059691637</v>
      </c>
    </row>
    <row r="96" spans="1:11">
      <c r="A96" s="477" t="s">
        <v>7</v>
      </c>
      <c r="B96" s="479">
        <v>100</v>
      </c>
      <c r="C96" s="478">
        <v>100</v>
      </c>
      <c r="D96" s="479">
        <v>100</v>
      </c>
      <c r="E96" s="478">
        <v>100</v>
      </c>
      <c r="F96" s="479">
        <v>100</v>
      </c>
      <c r="G96" s="478">
        <v>100</v>
      </c>
      <c r="H96" s="479">
        <v>100</v>
      </c>
      <c r="I96" s="478">
        <v>100</v>
      </c>
      <c r="J96" s="479">
        <v>100</v>
      </c>
      <c r="K96" s="478">
        <v>100</v>
      </c>
    </row>
    <row r="97" spans="1:11">
      <c r="A97" s="653" t="s">
        <v>60</v>
      </c>
      <c r="B97" s="654">
        <v>0.70340793016993219</v>
      </c>
      <c r="C97" s="655">
        <v>0.14274832849042232</v>
      </c>
      <c r="D97" s="654">
        <v>0.3013413691031761</v>
      </c>
      <c r="E97" s="655">
        <v>0.24970209078106381</v>
      </c>
      <c r="F97" s="654">
        <v>0.25278113142462916</v>
      </c>
      <c r="G97" s="655">
        <v>0.82461671835572048</v>
      </c>
      <c r="H97" s="654">
        <v>1.0877926047968081</v>
      </c>
      <c r="I97" s="655">
        <v>1.2189581383515216</v>
      </c>
      <c r="J97" s="654">
        <v>0.87378780535788836</v>
      </c>
      <c r="K97" s="655">
        <v>0.60944923101699011</v>
      </c>
    </row>
    <row r="98" spans="1:11">
      <c r="A98" s="653" t="s">
        <v>61</v>
      </c>
      <c r="B98" s="654">
        <v>14.924784102516483</v>
      </c>
      <c r="C98" s="655">
        <v>17.977826050159393</v>
      </c>
      <c r="D98" s="654">
        <v>17.3060614949732</v>
      </c>
      <c r="E98" s="655">
        <v>16.849745423031091</v>
      </c>
      <c r="F98" s="654">
        <v>24.039000517419801</v>
      </c>
      <c r="G98" s="655">
        <v>71.296836217083708</v>
      </c>
      <c r="H98" s="654">
        <v>69.439578381114487</v>
      </c>
      <c r="I98" s="655">
        <v>69.030376273250155</v>
      </c>
      <c r="J98" s="654">
        <v>69.833927534632423</v>
      </c>
      <c r="K98" s="655">
        <v>76.594834527739749</v>
      </c>
    </row>
    <row r="99" spans="1:11">
      <c r="A99" s="653" t="s">
        <v>62</v>
      </c>
      <c r="B99" s="654">
        <v>84.371807967313586</v>
      </c>
      <c r="C99" s="655">
        <v>81.879425621350194</v>
      </c>
      <c r="D99" s="654">
        <v>82.392597135923623</v>
      </c>
      <c r="E99" s="655">
        <v>82.900552486187848</v>
      </c>
      <c r="F99" s="654">
        <v>75.70821835115558</v>
      </c>
      <c r="G99" s="655">
        <v>27.878547064560571</v>
      </c>
      <c r="H99" s="654">
        <v>29.472629014088703</v>
      </c>
      <c r="I99" s="655">
        <v>29.750665588398316</v>
      </c>
      <c r="J99" s="654">
        <v>29.292284660009692</v>
      </c>
      <c r="K99" s="655">
        <v>22.795716241243255</v>
      </c>
    </row>
    <row r="100" spans="1:11">
      <c r="A100" s="477" t="s">
        <v>1</v>
      </c>
      <c r="B100" s="479">
        <v>100</v>
      </c>
      <c r="C100" s="478">
        <v>100</v>
      </c>
      <c r="D100" s="479">
        <v>100</v>
      </c>
      <c r="E100" s="478">
        <v>100</v>
      </c>
      <c r="F100" s="479">
        <v>100</v>
      </c>
      <c r="G100" s="478">
        <v>100</v>
      </c>
      <c r="H100" s="479">
        <v>100</v>
      </c>
      <c r="I100" s="478">
        <v>100</v>
      </c>
      <c r="J100" s="479">
        <v>100</v>
      </c>
      <c r="K100" s="478">
        <v>100</v>
      </c>
    </row>
    <row r="101" spans="1:11">
      <c r="A101" s="653" t="s">
        <v>60</v>
      </c>
      <c r="B101" s="654">
        <v>3.5319902598224915</v>
      </c>
      <c r="C101" s="655">
        <v>2.1131309965348519</v>
      </c>
      <c r="D101" s="654">
        <v>2.6771820625265246</v>
      </c>
      <c r="E101" s="655">
        <v>2.3107207752877041</v>
      </c>
      <c r="F101" s="654">
        <v>1.9920490227887093</v>
      </c>
      <c r="G101" s="655">
        <v>1.1003555536097915</v>
      </c>
      <c r="H101" s="654">
        <v>0.64884688624021447</v>
      </c>
      <c r="I101" s="655">
        <v>7.5889335399864501</v>
      </c>
      <c r="J101" s="654">
        <v>5.9864522057811991</v>
      </c>
      <c r="K101" s="655">
        <v>5.4839374258677349</v>
      </c>
    </row>
    <row r="102" spans="1:11">
      <c r="A102" s="653" t="s">
        <v>61</v>
      </c>
      <c r="B102" s="654">
        <v>51.849711087231029</v>
      </c>
      <c r="C102" s="655">
        <v>47.724494593323932</v>
      </c>
      <c r="D102" s="654">
        <v>48.128734447520699</v>
      </c>
      <c r="E102" s="655">
        <v>50.12359421808241</v>
      </c>
      <c r="F102" s="654">
        <v>52.426068427509712</v>
      </c>
      <c r="G102" s="655">
        <v>62.168798841714533</v>
      </c>
      <c r="H102" s="654">
        <v>70.967934820938495</v>
      </c>
      <c r="I102" s="655">
        <v>64.970797515879141</v>
      </c>
      <c r="J102" s="654">
        <v>63.528396991091029</v>
      </c>
      <c r="K102" s="655">
        <v>66.715404776334751</v>
      </c>
    </row>
    <row r="103" spans="1:11">
      <c r="A103" s="653" t="s">
        <v>62</v>
      </c>
      <c r="B103" s="654">
        <v>44.618298652946478</v>
      </c>
      <c r="C103" s="655">
        <v>50.162374410141219</v>
      </c>
      <c r="D103" s="654">
        <v>49.194083489952774</v>
      </c>
      <c r="E103" s="655">
        <v>47.565685006629884</v>
      </c>
      <c r="F103" s="654">
        <v>45.581882549701582</v>
      </c>
      <c r="G103" s="655">
        <v>36.730845604675672</v>
      </c>
      <c r="H103" s="654">
        <v>28.38321829282129</v>
      </c>
      <c r="I103" s="655">
        <v>27.440268944134409</v>
      </c>
      <c r="J103" s="654">
        <v>30.48515080312777</v>
      </c>
      <c r="K103" s="655">
        <v>27.800657797797516</v>
      </c>
    </row>
    <row r="104" spans="1:11" ht="21">
      <c r="A104" s="480" t="s">
        <v>305</v>
      </c>
      <c r="B104" s="481"/>
      <c r="C104" s="481"/>
      <c r="D104" s="481"/>
      <c r="E104" s="481"/>
      <c r="F104" s="481"/>
      <c r="G104" s="481"/>
      <c r="H104" s="481"/>
      <c r="I104" s="481"/>
      <c r="J104" s="481"/>
      <c r="K104" s="481"/>
    </row>
    <row r="105" spans="1:11">
      <c r="A105" s="477" t="s">
        <v>282</v>
      </c>
      <c r="B105" s="479">
        <v>100</v>
      </c>
      <c r="C105" s="478">
        <v>100</v>
      </c>
      <c r="D105" s="479">
        <v>100</v>
      </c>
      <c r="E105" s="478">
        <v>100</v>
      </c>
      <c r="F105" s="479">
        <v>100</v>
      </c>
      <c r="G105" s="478">
        <v>100</v>
      </c>
      <c r="H105" s="479">
        <v>100</v>
      </c>
      <c r="I105" s="478">
        <v>100</v>
      </c>
      <c r="J105" s="479">
        <v>100</v>
      </c>
      <c r="K105" s="478">
        <v>100</v>
      </c>
    </row>
    <row r="106" spans="1:11">
      <c r="A106" s="653" t="s">
        <v>60</v>
      </c>
      <c r="B106" s="654">
        <v>0.37845463094985288</v>
      </c>
      <c r="C106" s="655">
        <v>0.74833428002127789</v>
      </c>
      <c r="D106" s="654">
        <v>1.7182956704901893</v>
      </c>
      <c r="E106" s="655">
        <v>0.84697039810413244</v>
      </c>
      <c r="F106" s="654">
        <v>0.25268782591901112</v>
      </c>
      <c r="G106" s="655">
        <v>0.23127473746556731</v>
      </c>
      <c r="H106" s="654">
        <v>0.4683353280949159</v>
      </c>
      <c r="I106" s="655">
        <v>0.92693308110664463</v>
      </c>
      <c r="J106" s="654">
        <v>1.1032663278919519</v>
      </c>
      <c r="K106" s="655">
        <v>1.4265953368998217</v>
      </c>
    </row>
    <row r="107" spans="1:11">
      <c r="A107" s="653" t="s">
        <v>61</v>
      </c>
      <c r="B107" s="654">
        <v>28.984012377514183</v>
      </c>
      <c r="C107" s="655">
        <v>26.424314552847726</v>
      </c>
      <c r="D107" s="654">
        <v>29.079378162419577</v>
      </c>
      <c r="E107" s="655">
        <v>32.855159648310966</v>
      </c>
      <c r="F107" s="654">
        <v>39.7114208459409</v>
      </c>
      <c r="G107" s="655">
        <v>46.982616789041714</v>
      </c>
      <c r="H107" s="654">
        <v>47.708799500442318</v>
      </c>
      <c r="I107" s="655">
        <v>49.385197446204778</v>
      </c>
      <c r="J107" s="654">
        <v>39.503230351816043</v>
      </c>
      <c r="K107" s="655">
        <v>43.93446994316951</v>
      </c>
    </row>
    <row r="108" spans="1:11">
      <c r="A108" s="653" t="s">
        <v>62</v>
      </c>
      <c r="B108" s="654">
        <v>70.637532991535963</v>
      </c>
      <c r="C108" s="655">
        <v>72.827351167130999</v>
      </c>
      <c r="D108" s="654">
        <v>69.202326167090234</v>
      </c>
      <c r="E108" s="655">
        <v>66.297869953584893</v>
      </c>
      <c r="F108" s="654">
        <v>60.035891328140089</v>
      </c>
      <c r="G108" s="655">
        <v>52.786108473492718</v>
      </c>
      <c r="H108" s="654">
        <v>51.822865171462759</v>
      </c>
      <c r="I108" s="655">
        <v>49.687869472688575</v>
      </c>
      <c r="J108" s="654">
        <v>59.393503320292005</v>
      </c>
      <c r="K108" s="655">
        <v>54.638934719930667</v>
      </c>
    </row>
    <row r="109" spans="1:11">
      <c r="A109" s="477" t="s">
        <v>290</v>
      </c>
      <c r="B109" s="479">
        <v>100</v>
      </c>
      <c r="C109" s="478">
        <v>100</v>
      </c>
      <c r="D109" s="479">
        <v>100</v>
      </c>
      <c r="E109" s="478">
        <v>100</v>
      </c>
      <c r="F109" s="479">
        <v>100</v>
      </c>
      <c r="G109" s="478">
        <v>100</v>
      </c>
      <c r="H109" s="479">
        <v>100</v>
      </c>
      <c r="I109" s="478">
        <v>100</v>
      </c>
      <c r="J109" s="479">
        <v>100</v>
      </c>
      <c r="K109" s="478">
        <v>100</v>
      </c>
    </row>
    <row r="110" spans="1:11">
      <c r="A110" s="653" t="s">
        <v>60</v>
      </c>
      <c r="B110" s="654">
        <v>1.0058268494469957</v>
      </c>
      <c r="C110" s="655">
        <v>0.31833138938170424</v>
      </c>
      <c r="D110" s="654">
        <v>0.28934029165001995</v>
      </c>
      <c r="E110" s="655">
        <v>0.3706218715648143</v>
      </c>
      <c r="F110" s="654">
        <v>0.96514469074744613</v>
      </c>
      <c r="G110" s="655">
        <v>0.69045007012817483</v>
      </c>
      <c r="H110" s="654">
        <v>0.87597785468416256</v>
      </c>
      <c r="I110" s="655">
        <v>2.566255144032922</v>
      </c>
      <c r="J110" s="654">
        <v>1.3937400674774154</v>
      </c>
      <c r="K110" s="655">
        <v>3.5222724825558118</v>
      </c>
    </row>
    <row r="111" spans="1:11">
      <c r="A111" s="653" t="s">
        <v>61</v>
      </c>
      <c r="B111" s="654">
        <v>41.623298541973099</v>
      </c>
      <c r="C111" s="655">
        <v>39.181722981679187</v>
      </c>
      <c r="D111" s="654">
        <v>37.034152766679981</v>
      </c>
      <c r="E111" s="655">
        <v>38.6890574942936</v>
      </c>
      <c r="F111" s="654">
        <v>43.593276222438107</v>
      </c>
      <c r="G111" s="655">
        <v>55.053255752593358</v>
      </c>
      <c r="H111" s="654">
        <v>56.753964548259447</v>
      </c>
      <c r="I111" s="655">
        <v>55.803200731595794</v>
      </c>
      <c r="J111" s="654">
        <v>54.671791210939155</v>
      </c>
      <c r="K111" s="655">
        <v>73.066986980470404</v>
      </c>
    </row>
    <row r="112" spans="1:11">
      <c r="A112" s="653" t="s">
        <v>62</v>
      </c>
      <c r="B112" s="654">
        <v>57.370874608579904</v>
      </c>
      <c r="C112" s="655">
        <v>60.499945628939109</v>
      </c>
      <c r="D112" s="654">
        <v>62.676506941669999</v>
      </c>
      <c r="E112" s="655">
        <v>60.940320634141585</v>
      </c>
      <c r="F112" s="654">
        <v>55.44157908681445</v>
      </c>
      <c r="G112" s="655">
        <v>44.25629417727847</v>
      </c>
      <c r="H112" s="654">
        <v>42.370057597056395</v>
      </c>
      <c r="I112" s="655">
        <v>41.630544124371283</v>
      </c>
      <c r="J112" s="654">
        <v>43.934468721583428</v>
      </c>
      <c r="K112" s="655">
        <v>23.41074053697378</v>
      </c>
    </row>
    <row r="113" spans="1:11">
      <c r="A113" s="477" t="s">
        <v>284</v>
      </c>
      <c r="B113" s="479">
        <v>100</v>
      </c>
      <c r="C113" s="478">
        <v>100</v>
      </c>
      <c r="D113" s="479">
        <v>100</v>
      </c>
      <c r="E113" s="478">
        <v>100</v>
      </c>
      <c r="F113" s="479">
        <v>100</v>
      </c>
      <c r="G113" s="478">
        <v>100</v>
      </c>
      <c r="H113" s="479">
        <v>100</v>
      </c>
      <c r="I113" s="478">
        <v>100</v>
      </c>
      <c r="J113" s="479">
        <v>100</v>
      </c>
      <c r="K113" s="478">
        <v>100</v>
      </c>
    </row>
    <row r="114" spans="1:11">
      <c r="A114" s="653" t="s">
        <v>60</v>
      </c>
      <c r="B114" s="654">
        <v>4.1324549476363277</v>
      </c>
      <c r="C114" s="655">
        <v>3.6598343241546059</v>
      </c>
      <c r="D114" s="654">
        <v>3.3231291984404119</v>
      </c>
      <c r="E114" s="655">
        <v>3.6483618731450793</v>
      </c>
      <c r="F114" s="654">
        <v>3.7722832936629427</v>
      </c>
      <c r="G114" s="655">
        <v>3.3953448656295055</v>
      </c>
      <c r="H114" s="654">
        <v>2.8564065940261698</v>
      </c>
      <c r="I114" s="655">
        <v>5.2036283156451795</v>
      </c>
      <c r="J114" s="654">
        <v>4.2313245310467966</v>
      </c>
      <c r="K114" s="655">
        <v>1.0922962017025308</v>
      </c>
    </row>
    <row r="115" spans="1:11">
      <c r="A115" s="653" t="s">
        <v>61</v>
      </c>
      <c r="B115" s="654">
        <v>55.412228900680574</v>
      </c>
      <c r="C115" s="655">
        <v>53.5943853879035</v>
      </c>
      <c r="D115" s="654">
        <v>54.102727714012808</v>
      </c>
      <c r="E115" s="655">
        <v>55.44192396344615</v>
      </c>
      <c r="F115" s="654">
        <v>55.826652252024275</v>
      </c>
      <c r="G115" s="655">
        <v>65.153669911951127</v>
      </c>
      <c r="H115" s="654">
        <v>68.185724797858086</v>
      </c>
      <c r="I115" s="655">
        <v>66.155668248555472</v>
      </c>
      <c r="J115" s="654">
        <v>68.920232033563309</v>
      </c>
      <c r="K115" s="655">
        <v>57.789443178685616</v>
      </c>
    </row>
    <row r="116" spans="1:11">
      <c r="A116" s="653" t="s">
        <v>62</v>
      </c>
      <c r="B116" s="654">
        <v>40.455316151683093</v>
      </c>
      <c r="C116" s="655">
        <v>42.745780287941898</v>
      </c>
      <c r="D116" s="654">
        <v>42.57414308754678</v>
      </c>
      <c r="E116" s="655">
        <v>40.909714163408765</v>
      </c>
      <c r="F116" s="654">
        <v>40.401064454312774</v>
      </c>
      <c r="G116" s="655">
        <v>31.450985222419366</v>
      </c>
      <c r="H116" s="654">
        <v>28.957868608115746</v>
      </c>
      <c r="I116" s="655">
        <v>28.640703435799352</v>
      </c>
      <c r="J116" s="654">
        <v>26.848443435389896</v>
      </c>
      <c r="K116" s="655">
        <v>41.118260619611853</v>
      </c>
    </row>
    <row r="117" spans="1:11">
      <c r="A117" s="480" t="s">
        <v>301</v>
      </c>
      <c r="B117" s="480"/>
      <c r="C117" s="481"/>
      <c r="D117" s="480"/>
      <c r="E117" s="481"/>
      <c r="F117" s="480"/>
      <c r="G117" s="481"/>
      <c r="H117" s="480"/>
      <c r="I117" s="481"/>
      <c r="J117" s="480"/>
      <c r="K117" s="481"/>
    </row>
    <row r="118" spans="1:11">
      <c r="A118" s="477" t="s">
        <v>285</v>
      </c>
      <c r="B118" s="479">
        <v>100</v>
      </c>
      <c r="C118" s="478">
        <v>100</v>
      </c>
      <c r="D118" s="479">
        <v>100</v>
      </c>
      <c r="E118" s="478">
        <v>100</v>
      </c>
      <c r="F118" s="479">
        <v>100</v>
      </c>
      <c r="G118" s="478">
        <v>100</v>
      </c>
      <c r="H118" s="479">
        <v>100</v>
      </c>
      <c r="I118" s="478">
        <v>100</v>
      </c>
      <c r="J118" s="479">
        <v>100</v>
      </c>
      <c r="K118" s="478">
        <v>100</v>
      </c>
    </row>
    <row r="119" spans="1:11">
      <c r="A119" s="653" t="s">
        <v>60</v>
      </c>
      <c r="B119" s="654">
        <v>0.68717811473965229</v>
      </c>
      <c r="C119" s="655">
        <v>0.41125329993801313</v>
      </c>
      <c r="D119" s="654">
        <v>0.45050666780307985</v>
      </c>
      <c r="E119" s="655">
        <v>0.42469922098793905</v>
      </c>
      <c r="F119" s="654">
        <v>0.66613599229125642</v>
      </c>
      <c r="G119" s="655">
        <v>0.54349154848350179</v>
      </c>
      <c r="H119" s="654">
        <v>0.75291081844695595</v>
      </c>
      <c r="I119" s="655">
        <v>1.999350136430563</v>
      </c>
      <c r="J119" s="654">
        <v>1.1652931604640178</v>
      </c>
      <c r="K119" s="655">
        <v>1.0093529960693379</v>
      </c>
    </row>
    <row r="120" spans="1:11">
      <c r="A120" s="653" t="s">
        <v>61</v>
      </c>
      <c r="B120" s="654">
        <v>37.190680095823083</v>
      </c>
      <c r="C120" s="655">
        <v>35.635240034108541</v>
      </c>
      <c r="D120" s="654">
        <v>35.027958809079536</v>
      </c>
      <c r="E120" s="655">
        <v>38.464148332229669</v>
      </c>
      <c r="F120" s="654">
        <v>42.286850206804097</v>
      </c>
      <c r="G120" s="655">
        <v>52.303187457843094</v>
      </c>
      <c r="H120" s="654">
        <v>53.853986283266494</v>
      </c>
      <c r="I120" s="655">
        <v>53.747252015188863</v>
      </c>
      <c r="J120" s="654">
        <v>53.356910398404281</v>
      </c>
      <c r="K120" s="655">
        <v>55.80780052597347</v>
      </c>
    </row>
    <row r="121" spans="1:11">
      <c r="A121" s="653" t="s">
        <v>62</v>
      </c>
      <c r="B121" s="654">
        <v>62.122141789437265</v>
      </c>
      <c r="C121" s="655">
        <v>63.953506665953455</v>
      </c>
      <c r="D121" s="654">
        <v>64.521534523117381</v>
      </c>
      <c r="E121" s="655">
        <v>61.111152446782391</v>
      </c>
      <c r="F121" s="654">
        <v>57.047013800904658</v>
      </c>
      <c r="G121" s="655">
        <v>47.153320993673411</v>
      </c>
      <c r="H121" s="654">
        <v>45.39310289828655</v>
      </c>
      <c r="I121" s="655">
        <v>44.25339784838058</v>
      </c>
      <c r="J121" s="654">
        <v>45.477796441131701</v>
      </c>
      <c r="K121" s="655">
        <v>43.182846477957185</v>
      </c>
    </row>
    <row r="122" spans="1:11">
      <c r="A122" s="477" t="s">
        <v>286</v>
      </c>
      <c r="B122" s="479">
        <v>100</v>
      </c>
      <c r="C122" s="478">
        <v>100</v>
      </c>
      <c r="D122" s="479">
        <v>100</v>
      </c>
      <c r="E122" s="478">
        <v>100</v>
      </c>
      <c r="F122" s="479">
        <v>100</v>
      </c>
      <c r="G122" s="478">
        <v>100</v>
      </c>
      <c r="H122" s="479">
        <v>100</v>
      </c>
      <c r="I122" s="478">
        <v>100</v>
      </c>
      <c r="J122" s="479">
        <v>100</v>
      </c>
      <c r="K122" s="478">
        <v>100</v>
      </c>
    </row>
    <row r="123" spans="1:11">
      <c r="A123" s="653" t="s">
        <v>60</v>
      </c>
      <c r="B123" s="654">
        <v>1.4341273302527364</v>
      </c>
      <c r="C123" s="655">
        <v>1.0355939213703493</v>
      </c>
      <c r="D123" s="654">
        <v>1.2671895225767151</v>
      </c>
      <c r="E123" s="655">
        <v>1.2039279489015349</v>
      </c>
      <c r="F123" s="654">
        <v>1.5043133085647922</v>
      </c>
      <c r="G123" s="655">
        <v>1.3249122362589834</v>
      </c>
      <c r="H123" s="654">
        <v>1.8452627577281056</v>
      </c>
      <c r="I123" s="655">
        <v>3.3378404323547071</v>
      </c>
      <c r="J123" s="654">
        <v>1.78658420489387</v>
      </c>
      <c r="K123" s="655">
        <v>1.360446606730489</v>
      </c>
    </row>
    <row r="124" spans="1:11">
      <c r="A124" s="653" t="s">
        <v>61</v>
      </c>
      <c r="B124" s="654">
        <v>46.683131363123323</v>
      </c>
      <c r="C124" s="655">
        <v>44.78216356565131</v>
      </c>
      <c r="D124" s="654">
        <v>46.035026269702279</v>
      </c>
      <c r="E124" s="655">
        <v>47.588943749711596</v>
      </c>
      <c r="F124" s="654">
        <v>48.676394963858343</v>
      </c>
      <c r="G124" s="655">
        <v>59.019550551770891</v>
      </c>
      <c r="H124" s="654">
        <v>62.689812184714221</v>
      </c>
      <c r="I124" s="655">
        <v>62.01632087277045</v>
      </c>
      <c r="J124" s="654">
        <v>66.14668478724731</v>
      </c>
      <c r="K124" s="655">
        <v>67.514143293799364</v>
      </c>
    </row>
    <row r="125" spans="1:11">
      <c r="A125" s="653" t="s">
        <v>62</v>
      </c>
      <c r="B125" s="654">
        <v>51.882741306623934</v>
      </c>
      <c r="C125" s="655">
        <v>54.182242512978341</v>
      </c>
      <c r="D125" s="654">
        <v>52.697784207721007</v>
      </c>
      <c r="E125" s="655">
        <v>51.207128301386874</v>
      </c>
      <c r="F125" s="654">
        <v>49.819291727576868</v>
      </c>
      <c r="G125" s="655">
        <v>39.655537211970127</v>
      </c>
      <c r="H125" s="654">
        <v>35.464925057557672</v>
      </c>
      <c r="I125" s="655">
        <v>34.64583869487484</v>
      </c>
      <c r="J125" s="654">
        <v>32.06673100785882</v>
      </c>
      <c r="K125" s="655">
        <v>31.125410099470141</v>
      </c>
    </row>
    <row r="126" spans="1:11">
      <c r="A126" s="477" t="s">
        <v>287</v>
      </c>
      <c r="B126" s="479">
        <v>100</v>
      </c>
      <c r="C126" s="478">
        <v>100</v>
      </c>
      <c r="D126" s="479">
        <v>100</v>
      </c>
      <c r="E126" s="478">
        <v>100</v>
      </c>
      <c r="F126" s="479">
        <v>100</v>
      </c>
      <c r="G126" s="478">
        <v>100</v>
      </c>
      <c r="H126" s="479">
        <v>100</v>
      </c>
      <c r="I126" s="478">
        <v>100</v>
      </c>
      <c r="J126" s="479">
        <v>100</v>
      </c>
      <c r="K126" s="478">
        <v>100</v>
      </c>
    </row>
    <row r="127" spans="1:11">
      <c r="A127" s="653" t="s">
        <v>60</v>
      </c>
      <c r="B127" s="654">
        <v>2.3658649285423889</v>
      </c>
      <c r="C127" s="655">
        <v>1.9730971345473773</v>
      </c>
      <c r="D127" s="654">
        <v>1.4383712873925525</v>
      </c>
      <c r="E127" s="655">
        <v>2.2250827236144821</v>
      </c>
      <c r="F127" s="654">
        <v>2.2453486525887327</v>
      </c>
      <c r="G127" s="655">
        <v>1.6586722560361158</v>
      </c>
      <c r="H127" s="654">
        <v>1.8236995495578889</v>
      </c>
      <c r="I127" s="655">
        <v>4.440063563588077</v>
      </c>
      <c r="J127" s="654">
        <v>2.9109739597618414</v>
      </c>
      <c r="K127" s="655">
        <v>2.0412064514938262</v>
      </c>
    </row>
    <row r="128" spans="1:11">
      <c r="A128" s="653" t="s">
        <v>61</v>
      </c>
      <c r="B128" s="654">
        <v>50.611059316429937</v>
      </c>
      <c r="C128" s="655">
        <v>50.560673090996659</v>
      </c>
      <c r="D128" s="654">
        <v>51.576559085752571</v>
      </c>
      <c r="E128" s="655">
        <v>53.677457610200072</v>
      </c>
      <c r="F128" s="654">
        <v>52.746784832782431</v>
      </c>
      <c r="G128" s="655">
        <v>63.243321835969667</v>
      </c>
      <c r="H128" s="654">
        <v>66.716699966818524</v>
      </c>
      <c r="I128" s="655">
        <v>65.661104852709883</v>
      </c>
      <c r="J128" s="654">
        <v>70.401029903689306</v>
      </c>
      <c r="K128" s="655">
        <v>72.116299856826828</v>
      </c>
    </row>
    <row r="129" spans="1:11">
      <c r="A129" s="653" t="s">
        <v>62</v>
      </c>
      <c r="B129" s="654">
        <v>47.023075755027662</v>
      </c>
      <c r="C129" s="655">
        <v>47.466229774455968</v>
      </c>
      <c r="D129" s="654">
        <v>46.985069626854873</v>
      </c>
      <c r="E129" s="655">
        <v>44.097459666185443</v>
      </c>
      <c r="F129" s="654">
        <v>45.00786651462883</v>
      </c>
      <c r="G129" s="655">
        <v>35.098005907994221</v>
      </c>
      <c r="H129" s="654">
        <v>31.459600483623589</v>
      </c>
      <c r="I129" s="655">
        <v>29.898831583702034</v>
      </c>
      <c r="J129" s="654">
        <v>26.687996136548854</v>
      </c>
      <c r="K129" s="655">
        <v>25.842493691679348</v>
      </c>
    </row>
    <row r="130" spans="1:11">
      <c r="A130" s="477" t="s">
        <v>288</v>
      </c>
      <c r="B130" s="479">
        <v>100</v>
      </c>
      <c r="C130" s="478">
        <v>100</v>
      </c>
      <c r="D130" s="479">
        <v>100</v>
      </c>
      <c r="E130" s="478">
        <v>100</v>
      </c>
      <c r="F130" s="479">
        <v>100</v>
      </c>
      <c r="G130" s="478">
        <v>100</v>
      </c>
      <c r="H130" s="479">
        <v>100</v>
      </c>
      <c r="I130" s="478">
        <v>100</v>
      </c>
      <c r="J130" s="479">
        <v>100</v>
      </c>
      <c r="K130" s="478">
        <v>100</v>
      </c>
    </row>
    <row r="131" spans="1:11">
      <c r="A131" s="653" t="s">
        <v>60</v>
      </c>
      <c r="B131" s="654">
        <v>2.7552973297800074</v>
      </c>
      <c r="C131" s="655">
        <v>2.8729906143411856</v>
      </c>
      <c r="D131" s="654">
        <v>2.4573131345138997</v>
      </c>
      <c r="E131" s="655">
        <v>2.6522263050625567</v>
      </c>
      <c r="F131" s="654">
        <v>3.1821005396654853</v>
      </c>
      <c r="G131" s="655">
        <v>2.8931225159841025</v>
      </c>
      <c r="H131" s="654">
        <v>2.2983762139838952</v>
      </c>
      <c r="I131" s="655">
        <v>5.14828408682488</v>
      </c>
      <c r="J131" s="654">
        <v>4.3117772951711881</v>
      </c>
      <c r="K131" s="655">
        <v>2.4236562572210616</v>
      </c>
    </row>
    <row r="132" spans="1:11">
      <c r="A132" s="653" t="s">
        <v>61</v>
      </c>
      <c r="B132" s="654">
        <v>56.911349741338768</v>
      </c>
      <c r="C132" s="655">
        <v>54.04600121826261</v>
      </c>
      <c r="D132" s="654">
        <v>56.219454973126467</v>
      </c>
      <c r="E132" s="655">
        <v>57.543105371993043</v>
      </c>
      <c r="F132" s="654">
        <v>56.01125377020125</v>
      </c>
      <c r="G132" s="655">
        <v>66.850411842635793</v>
      </c>
      <c r="H132" s="654">
        <v>69.674714434430953</v>
      </c>
      <c r="I132" s="655">
        <v>68.731280699652572</v>
      </c>
      <c r="J132" s="654">
        <v>70.330781244248598</v>
      </c>
      <c r="K132" s="655">
        <v>75.676606023645775</v>
      </c>
    </row>
    <row r="133" spans="1:11">
      <c r="A133" s="653" t="s">
        <v>62</v>
      </c>
      <c r="B133" s="654">
        <v>40.333352928881226</v>
      </c>
      <c r="C133" s="655">
        <v>43.081008167396206</v>
      </c>
      <c r="D133" s="654">
        <v>41.32323189235963</v>
      </c>
      <c r="E133" s="655">
        <v>39.804668322944401</v>
      </c>
      <c r="F133" s="654">
        <v>40.806645690133259</v>
      </c>
      <c r="G133" s="655">
        <v>30.256465641380103</v>
      </c>
      <c r="H133" s="654">
        <v>28.026909351585161</v>
      </c>
      <c r="I133" s="655">
        <v>26.120435213522551</v>
      </c>
      <c r="J133" s="654">
        <v>25.357441460580215</v>
      </c>
      <c r="K133" s="655">
        <v>21.899737719133164</v>
      </c>
    </row>
    <row r="134" spans="1:11">
      <c r="A134" s="477" t="s">
        <v>289</v>
      </c>
      <c r="B134" s="479">
        <v>100</v>
      </c>
      <c r="C134" s="478">
        <v>100</v>
      </c>
      <c r="D134" s="479">
        <v>100</v>
      </c>
      <c r="E134" s="478">
        <v>100</v>
      </c>
      <c r="F134" s="479">
        <v>100</v>
      </c>
      <c r="G134" s="478">
        <v>100</v>
      </c>
      <c r="H134" s="479">
        <v>100</v>
      </c>
      <c r="I134" s="478">
        <v>100</v>
      </c>
      <c r="J134" s="479">
        <v>100</v>
      </c>
      <c r="K134" s="478">
        <v>100</v>
      </c>
    </row>
    <row r="135" spans="1:11">
      <c r="A135" s="653" t="s">
        <v>60</v>
      </c>
      <c r="B135" s="654">
        <v>8.9574720695654459</v>
      </c>
      <c r="C135" s="655">
        <v>7.9835070033671105</v>
      </c>
      <c r="D135" s="654">
        <v>7.835414665385847</v>
      </c>
      <c r="E135" s="655">
        <v>8.5476831715669075</v>
      </c>
      <c r="F135" s="654">
        <v>7.881540408606039</v>
      </c>
      <c r="G135" s="655">
        <v>7.2746371110669239</v>
      </c>
      <c r="H135" s="654">
        <v>5.4215156320700446</v>
      </c>
      <c r="I135" s="655">
        <v>8.6480846217323997</v>
      </c>
      <c r="J135" s="654">
        <v>8.9823118080133497</v>
      </c>
      <c r="K135" s="655">
        <v>7.123664288980426</v>
      </c>
    </row>
    <row r="136" spans="1:11">
      <c r="A136" s="653" t="s">
        <v>61</v>
      </c>
      <c r="B136" s="654">
        <v>63.770682663562006</v>
      </c>
      <c r="C136" s="655">
        <v>63.019096073915392</v>
      </c>
      <c r="D136" s="654">
        <v>61.692054343351174</v>
      </c>
      <c r="E136" s="655">
        <v>62.7217045530845</v>
      </c>
      <c r="F136" s="654">
        <v>64.526487072862054</v>
      </c>
      <c r="G136" s="655">
        <v>71.118161881460608</v>
      </c>
      <c r="H136" s="654">
        <v>74.717198203200496</v>
      </c>
      <c r="I136" s="655">
        <v>71.011191510547022</v>
      </c>
      <c r="J136" s="654">
        <v>73.015045326074471</v>
      </c>
      <c r="K136" s="655">
        <v>76.689056731830163</v>
      </c>
    </row>
    <row r="137" spans="1:11" ht="13.5" thickBot="1">
      <c r="A137" s="653" t="s">
        <v>62</v>
      </c>
      <c r="B137" s="654">
        <v>27.271845266872546</v>
      </c>
      <c r="C137" s="655">
        <v>28.997396922717495</v>
      </c>
      <c r="D137" s="654">
        <v>30.472530991262982</v>
      </c>
      <c r="E137" s="655">
        <v>28.730612275348587</v>
      </c>
      <c r="F137" s="654">
        <v>27.591972518531911</v>
      </c>
      <c r="G137" s="655">
        <v>21.607201007472472</v>
      </c>
      <c r="H137" s="654">
        <v>19.86128616472946</v>
      </c>
      <c r="I137" s="655">
        <v>20.340723867720573</v>
      </c>
      <c r="J137" s="654">
        <v>18.002642865912179</v>
      </c>
      <c r="K137" s="655">
        <v>16.187278979189415</v>
      </c>
    </row>
    <row r="138" spans="1:11" ht="13.5" thickTop="1">
      <c r="A138" s="698" t="s">
        <v>462</v>
      </c>
      <c r="B138" s="698"/>
      <c r="C138" s="698"/>
      <c r="D138" s="102"/>
      <c r="E138" s="102"/>
      <c r="F138" s="102"/>
      <c r="G138" s="102"/>
      <c r="H138" s="102"/>
      <c r="I138" s="102"/>
      <c r="J138" s="102"/>
      <c r="K138" s="483"/>
    </row>
    <row r="139" spans="1:11" s="91" customFormat="1" ht="33.75" customHeight="1">
      <c r="A139" s="701" t="s">
        <v>474</v>
      </c>
      <c r="B139" s="701"/>
      <c r="C139" s="701"/>
      <c r="D139" s="701"/>
      <c r="E139" s="701"/>
      <c r="F139" s="701"/>
      <c r="G139" s="701"/>
      <c r="H139" s="701"/>
      <c r="I139" s="701"/>
      <c r="J139" s="701"/>
      <c r="K139" s="656"/>
    </row>
    <row r="140" spans="1:11" ht="27.75" customHeight="1">
      <c r="A140" s="700" t="s">
        <v>473</v>
      </c>
      <c r="B140" s="700"/>
      <c r="C140" s="700"/>
      <c r="D140" s="700"/>
      <c r="E140" s="700"/>
      <c r="F140" s="700"/>
      <c r="G140" s="700"/>
      <c r="H140" s="700"/>
      <c r="I140" s="700"/>
      <c r="J140" s="700"/>
      <c r="K140" s="700"/>
    </row>
  </sheetData>
  <mergeCells count="8">
    <mergeCell ref="A140:K140"/>
    <mergeCell ref="A139:J139"/>
    <mergeCell ref="B5:K6"/>
    <mergeCell ref="A138:C138"/>
    <mergeCell ref="A1:K1"/>
    <mergeCell ref="A2:K2"/>
    <mergeCell ref="A3:K3"/>
    <mergeCell ref="A4:K4"/>
  </mergeCells>
  <hyperlinks>
    <hyperlink ref="A5" location="Índice!A1" display="Índice" xr:uid="{00000000-0004-0000-1A00-000000000000}"/>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rowBreaks count="1" manualBreakCount="1">
    <brk id="10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202"/>
  <sheetViews>
    <sheetView zoomScaleNormal="100" workbookViewId="0">
      <selection activeCell="A4" sqref="A4:K4"/>
    </sheetView>
  </sheetViews>
  <sheetFormatPr defaultColWidth="0" defaultRowHeight="12.75" zeroHeight="1"/>
  <cols>
    <col min="1" max="1" width="19.140625" customWidth="1"/>
    <col min="2" max="8" width="6.140625" customWidth="1"/>
    <col min="9" max="9" width="6.5703125" customWidth="1"/>
    <col min="10" max="11" width="6.140625" customWidth="1"/>
    <col min="12" max="16384" width="6.140625" hidden="1"/>
  </cols>
  <sheetData>
    <row r="1" spans="1:11" s="92" customFormat="1" ht="18">
      <c r="A1" s="669" t="s">
        <v>159</v>
      </c>
      <c r="B1" s="669"/>
      <c r="C1" s="669"/>
      <c r="D1" s="669"/>
      <c r="E1" s="669"/>
      <c r="F1" s="669"/>
      <c r="G1" s="669"/>
      <c r="H1" s="669"/>
      <c r="I1" s="669"/>
      <c r="J1" s="669"/>
      <c r="K1" s="669"/>
    </row>
    <row r="2" spans="1:11" s="85" customFormat="1" ht="15">
      <c r="A2" s="699"/>
      <c r="B2" s="699"/>
      <c r="C2" s="699"/>
      <c r="D2" s="699"/>
      <c r="E2" s="699"/>
      <c r="F2" s="699"/>
      <c r="G2" s="699"/>
      <c r="H2" s="699"/>
      <c r="I2" s="699"/>
      <c r="J2" s="699"/>
      <c r="K2" s="699"/>
    </row>
    <row r="3" spans="1:11" s="88" customFormat="1" ht="15">
      <c r="A3" s="663" t="s">
        <v>347</v>
      </c>
      <c r="B3" s="663"/>
      <c r="C3" s="663"/>
      <c r="D3" s="663"/>
      <c r="E3" s="663"/>
      <c r="F3" s="663"/>
      <c r="G3" s="663"/>
      <c r="H3" s="663"/>
      <c r="I3" s="663"/>
      <c r="J3" s="663"/>
      <c r="K3" s="663"/>
    </row>
    <row r="4" spans="1:11" s="88" customFormat="1" ht="15">
      <c r="A4" s="663" t="s">
        <v>442</v>
      </c>
      <c r="B4" s="663"/>
      <c r="C4" s="663"/>
      <c r="D4" s="663"/>
      <c r="E4" s="663"/>
      <c r="F4" s="663"/>
      <c r="G4" s="663"/>
      <c r="H4" s="663"/>
      <c r="I4" s="663"/>
      <c r="J4" s="663"/>
      <c r="K4" s="663"/>
    </row>
    <row r="5" spans="1:11" s="389" customFormat="1" ht="16.5" customHeight="1">
      <c r="A5" s="190" t="s">
        <v>202</v>
      </c>
      <c r="B5" s="665" t="s">
        <v>324</v>
      </c>
      <c r="C5" s="665"/>
      <c r="D5" s="665"/>
      <c r="E5" s="665"/>
      <c r="F5" s="665"/>
      <c r="G5" s="665"/>
      <c r="H5" s="665"/>
      <c r="I5" s="665"/>
      <c r="J5" s="665"/>
      <c r="K5" s="665"/>
    </row>
    <row r="6" spans="1:11" s="389" customFormat="1" ht="16.5" customHeight="1" thickBot="1">
      <c r="A6" s="190"/>
      <c r="B6" s="666"/>
      <c r="C6" s="666"/>
      <c r="D6" s="666"/>
      <c r="E6" s="666"/>
      <c r="F6" s="666"/>
      <c r="G6" s="666"/>
      <c r="H6" s="666"/>
      <c r="I6" s="666"/>
      <c r="J6" s="666"/>
      <c r="K6" s="666"/>
    </row>
    <row r="7" spans="1:11" ht="13.5" thickTop="1">
      <c r="A7" s="413" t="s">
        <v>22</v>
      </c>
      <c r="B7" s="457">
        <v>2016</v>
      </c>
      <c r="C7" s="107">
        <v>2017</v>
      </c>
      <c r="D7" s="457">
        <v>2018</v>
      </c>
      <c r="E7" s="107">
        <v>2019</v>
      </c>
      <c r="F7" s="457">
        <v>2020</v>
      </c>
      <c r="G7" s="107">
        <v>2021</v>
      </c>
      <c r="H7" s="457">
        <v>2022</v>
      </c>
      <c r="I7" s="107">
        <v>2023</v>
      </c>
      <c r="J7" s="457">
        <v>2024</v>
      </c>
      <c r="K7" s="107" t="s">
        <v>392</v>
      </c>
    </row>
    <row r="8" spans="1:11" ht="12" customHeight="1">
      <c r="A8" s="136" t="s">
        <v>9</v>
      </c>
      <c r="B8" s="151"/>
      <c r="C8" s="234"/>
      <c r="D8" s="151"/>
      <c r="E8" s="234"/>
      <c r="F8" s="151"/>
      <c r="G8" s="234"/>
      <c r="H8" s="151"/>
      <c r="I8" s="234"/>
      <c r="J8" s="151"/>
      <c r="K8" s="234"/>
    </row>
    <row r="9" spans="1:11" ht="12" customHeight="1">
      <c r="A9" s="115" t="s">
        <v>0</v>
      </c>
      <c r="B9" s="111">
        <v>100</v>
      </c>
      <c r="C9" s="110">
        <v>100</v>
      </c>
      <c r="D9" s="111">
        <v>100</v>
      </c>
      <c r="E9" s="110">
        <v>100</v>
      </c>
      <c r="F9" s="111">
        <v>100</v>
      </c>
      <c r="G9" s="110">
        <v>100</v>
      </c>
      <c r="H9" s="111">
        <v>100</v>
      </c>
      <c r="I9" s="110">
        <v>100</v>
      </c>
      <c r="J9" s="111">
        <v>100</v>
      </c>
      <c r="K9" s="110">
        <v>100</v>
      </c>
    </row>
    <row r="10" spans="1:11" ht="12" customHeight="1">
      <c r="A10" s="112" t="s">
        <v>63</v>
      </c>
      <c r="B10" s="114">
        <v>1.5729347954759648E-2</v>
      </c>
      <c r="C10" s="113">
        <v>0.1</v>
      </c>
      <c r="D10" s="114">
        <v>4.1856528978792086E-2</v>
      </c>
      <c r="E10" s="113">
        <v>1.1228890356289415E-2</v>
      </c>
      <c r="F10" s="114">
        <v>9.0180499738707776E-3</v>
      </c>
      <c r="G10" s="113">
        <v>2.1042935072038228E-2</v>
      </c>
      <c r="H10" s="114">
        <v>1.8947601760730824E-2</v>
      </c>
      <c r="I10" s="113">
        <v>4.3237071666602719E-2</v>
      </c>
      <c r="J10" s="114">
        <v>1.6461523355147258E-2</v>
      </c>
      <c r="K10" s="113">
        <v>2.9254724289702258E-2</v>
      </c>
    </row>
    <row r="11" spans="1:11" ht="12" customHeight="1">
      <c r="A11" s="112" t="s">
        <v>64</v>
      </c>
      <c r="B11" s="114">
        <v>0.24025679713850132</v>
      </c>
      <c r="C11" s="113">
        <v>0.3</v>
      </c>
      <c r="D11" s="114">
        <v>0.49639893719753786</v>
      </c>
      <c r="E11" s="113">
        <v>0.36686005973054836</v>
      </c>
      <c r="F11" s="114">
        <v>0.23634805973186332</v>
      </c>
      <c r="G11" s="113">
        <v>0.17689307252759906</v>
      </c>
      <c r="H11" s="114">
        <v>6.1515597295365196E-2</v>
      </c>
      <c r="I11" s="113">
        <v>0.23705561256100877</v>
      </c>
      <c r="J11" s="114">
        <v>0.12883045471085741</v>
      </c>
      <c r="K11" s="113">
        <v>9.9708562063226841E-2</v>
      </c>
    </row>
    <row r="12" spans="1:11" ht="12" customHeight="1">
      <c r="A12" s="112" t="s">
        <v>65</v>
      </c>
      <c r="B12" s="114">
        <v>7.8798147010867972</v>
      </c>
      <c r="C12" s="113">
        <v>7.3</v>
      </c>
      <c r="D12" s="114">
        <v>5.6081046912822048</v>
      </c>
      <c r="E12" s="113">
        <v>6.1915565297188815</v>
      </c>
      <c r="F12" s="114">
        <v>4.5026950095498837</v>
      </c>
      <c r="G12" s="113">
        <v>4.5775436475380342</v>
      </c>
      <c r="H12" s="114">
        <v>4.0989218672134973</v>
      </c>
      <c r="I12" s="113">
        <v>3.170836499925036</v>
      </c>
      <c r="J12" s="114">
        <v>4.4594188005824282</v>
      </c>
      <c r="K12" s="113">
        <v>4.1156547086046293</v>
      </c>
    </row>
    <row r="13" spans="1:11" ht="12" customHeight="1">
      <c r="A13" s="112" t="s">
        <v>66</v>
      </c>
      <c r="B13" s="114">
        <v>64.787516456952929</v>
      </c>
      <c r="C13" s="113">
        <v>64.400000000000006</v>
      </c>
      <c r="D13" s="114">
        <v>65.803916479469891</v>
      </c>
      <c r="E13" s="113">
        <v>67.923885398600291</v>
      </c>
      <c r="F13" s="114">
        <v>71.225425813821204</v>
      </c>
      <c r="G13" s="113">
        <v>72.35810412078817</v>
      </c>
      <c r="H13" s="114">
        <v>73.951577907837148</v>
      </c>
      <c r="I13" s="113">
        <v>75.174519678037555</v>
      </c>
      <c r="J13" s="114">
        <v>74.637387033780513</v>
      </c>
      <c r="K13" s="113">
        <v>77.636749712418833</v>
      </c>
    </row>
    <row r="14" spans="1:11" ht="12" customHeight="1">
      <c r="A14" s="112" t="s">
        <v>67</v>
      </c>
      <c r="B14" s="114">
        <v>27.076682696867017</v>
      </c>
      <c r="C14" s="113">
        <v>27.900000000000002</v>
      </c>
      <c r="D14" s="114">
        <v>28.049723363071578</v>
      </c>
      <c r="E14" s="113">
        <v>25.506469121593987</v>
      </c>
      <c r="F14" s="114">
        <v>24.026513066923179</v>
      </c>
      <c r="G14" s="113">
        <v>22.866416224074154</v>
      </c>
      <c r="H14" s="114">
        <v>21.869037025893252</v>
      </c>
      <c r="I14" s="113">
        <v>21.3743511378098</v>
      </c>
      <c r="J14" s="114">
        <v>20.757902187571052</v>
      </c>
      <c r="K14" s="113">
        <v>18.118632292623605</v>
      </c>
    </row>
    <row r="15" spans="1:11" ht="12" customHeight="1">
      <c r="A15" s="464" t="s">
        <v>167</v>
      </c>
      <c r="B15" s="465"/>
      <c r="C15" s="135"/>
      <c r="D15" s="465"/>
      <c r="E15" s="135"/>
      <c r="F15" s="465"/>
      <c r="G15" s="135"/>
      <c r="H15" s="465"/>
      <c r="I15" s="135"/>
      <c r="J15" s="465"/>
      <c r="K15" s="135"/>
    </row>
    <row r="16" spans="1:11" ht="12" customHeight="1">
      <c r="A16" s="115" t="s">
        <v>30</v>
      </c>
      <c r="B16" s="111">
        <v>100</v>
      </c>
      <c r="C16" s="110">
        <v>100</v>
      </c>
      <c r="D16" s="111">
        <v>100</v>
      </c>
      <c r="E16" s="110">
        <v>100</v>
      </c>
      <c r="F16" s="111">
        <v>100</v>
      </c>
      <c r="G16" s="110">
        <v>100</v>
      </c>
      <c r="H16" s="111">
        <v>100</v>
      </c>
      <c r="I16" s="110">
        <v>100</v>
      </c>
      <c r="J16" s="111">
        <v>100</v>
      </c>
      <c r="K16" s="110">
        <v>100</v>
      </c>
    </row>
    <row r="17" spans="1:11" ht="12" customHeight="1">
      <c r="A17" s="112" t="s">
        <v>63</v>
      </c>
      <c r="B17" s="114">
        <v>1.9927928017506747E-2</v>
      </c>
      <c r="C17" s="113">
        <v>6.5830469549851556E-2</v>
      </c>
      <c r="D17" s="114">
        <v>5.2257234907680784E-2</v>
      </c>
      <c r="E17" s="113">
        <v>9.3163453077713364E-3</v>
      </c>
      <c r="F17" s="114">
        <v>1.102478173052324E-2</v>
      </c>
      <c r="G17" s="113">
        <v>2.5484679558916326E-2</v>
      </c>
      <c r="H17" s="114">
        <v>1.8865006958404207E-2</v>
      </c>
      <c r="I17" s="113">
        <v>5.0271004342385905E-2</v>
      </c>
      <c r="J17" s="114">
        <v>1.957405360855639E-2</v>
      </c>
      <c r="K17" s="113">
        <v>3.4542093378792438E-2</v>
      </c>
    </row>
    <row r="18" spans="1:11" ht="12" customHeight="1">
      <c r="A18" s="112" t="s">
        <v>64</v>
      </c>
      <c r="B18" s="114">
        <v>0.30438770716137642</v>
      </c>
      <c r="C18" s="113">
        <v>0.40415008556775617</v>
      </c>
      <c r="D18" s="114">
        <v>0.61050446487488497</v>
      </c>
      <c r="E18" s="113">
        <v>0.45176939037724229</v>
      </c>
      <c r="F18" s="114">
        <v>0.25498341335722979</v>
      </c>
      <c r="G18" s="113">
        <v>0.14963097765645536</v>
      </c>
      <c r="H18" s="114">
        <v>6.2402281669329762E-2</v>
      </c>
      <c r="I18" s="113">
        <v>0.26962058740887163</v>
      </c>
      <c r="J18" s="114">
        <v>0.14919362391593458</v>
      </c>
      <c r="K18" s="113">
        <v>0.10801257770828745</v>
      </c>
    </row>
    <row r="19" spans="1:11" ht="12" customHeight="1">
      <c r="A19" s="112" t="s">
        <v>65</v>
      </c>
      <c r="B19" s="114">
        <v>9.5946551722709295</v>
      </c>
      <c r="C19" s="113">
        <v>8.6885946143089203</v>
      </c>
      <c r="D19" s="114">
        <v>6.617310075947942</v>
      </c>
      <c r="E19" s="113">
        <v>7.1972068569768606</v>
      </c>
      <c r="F19" s="114">
        <v>5.1122478257858335</v>
      </c>
      <c r="G19" s="113">
        <v>5.1640815928099038</v>
      </c>
      <c r="H19" s="114">
        <v>4.4054086559112076</v>
      </c>
      <c r="I19" s="113">
        <v>3.3503149914711856</v>
      </c>
      <c r="J19" s="114">
        <v>4.8474972059365262</v>
      </c>
      <c r="K19" s="113">
        <v>4.4566001746599326</v>
      </c>
    </row>
    <row r="20" spans="1:11" ht="12" customHeight="1">
      <c r="A20" s="112" t="s">
        <v>66</v>
      </c>
      <c r="B20" s="114">
        <v>70.062327598564522</v>
      </c>
      <c r="C20" s="113">
        <v>69.825225240176508</v>
      </c>
      <c r="D20" s="114">
        <v>71.283432364723552</v>
      </c>
      <c r="E20" s="113">
        <v>72.691041013559683</v>
      </c>
      <c r="F20" s="114">
        <v>75.652511600755901</v>
      </c>
      <c r="G20" s="113">
        <v>76.283176276587213</v>
      </c>
      <c r="H20" s="114">
        <v>78.209542463446908</v>
      </c>
      <c r="I20" s="113">
        <v>79.023902495089288</v>
      </c>
      <c r="J20" s="114">
        <v>77.915097932705208</v>
      </c>
      <c r="K20" s="113">
        <v>80.710007551133117</v>
      </c>
    </row>
    <row r="21" spans="1:11" ht="12" customHeight="1">
      <c r="A21" s="112" t="s">
        <v>67</v>
      </c>
      <c r="B21" s="114">
        <v>20.018701593985661</v>
      </c>
      <c r="C21" s="113">
        <v>21.016199590396969</v>
      </c>
      <c r="D21" s="114">
        <v>21.436495859545939</v>
      </c>
      <c r="E21" s="113">
        <v>19.650666393778444</v>
      </c>
      <c r="F21" s="114">
        <v>18.96923237837051</v>
      </c>
      <c r="G21" s="113">
        <v>18.377626473387508</v>
      </c>
      <c r="H21" s="114">
        <v>17.303781592014158</v>
      </c>
      <c r="I21" s="113">
        <v>17.30589092168826</v>
      </c>
      <c r="J21" s="114">
        <v>17.068637183833768</v>
      </c>
      <c r="K21" s="113">
        <v>14.690837603119878</v>
      </c>
    </row>
    <row r="22" spans="1:11" ht="12" customHeight="1">
      <c r="A22" s="115" t="s">
        <v>10</v>
      </c>
      <c r="B22" s="111">
        <v>100</v>
      </c>
      <c r="C22" s="110">
        <v>100</v>
      </c>
      <c r="D22" s="111">
        <v>100</v>
      </c>
      <c r="E22" s="110">
        <v>100</v>
      </c>
      <c r="F22" s="111">
        <v>100</v>
      </c>
      <c r="G22" s="110">
        <v>100</v>
      </c>
      <c r="H22" s="111">
        <v>100</v>
      </c>
      <c r="I22" s="110">
        <v>100</v>
      </c>
      <c r="J22" s="111">
        <v>100</v>
      </c>
      <c r="K22" s="110">
        <v>100</v>
      </c>
    </row>
    <row r="23" spans="1:11" ht="12" customHeight="1">
      <c r="A23" s="112" t="s">
        <v>63</v>
      </c>
      <c r="B23" s="114">
        <v>0</v>
      </c>
      <c r="C23" s="113">
        <v>0</v>
      </c>
      <c r="D23" s="114">
        <v>0</v>
      </c>
      <c r="E23" s="113">
        <v>1.9492250641818008E-2</v>
      </c>
      <c r="F23" s="114">
        <v>0</v>
      </c>
      <c r="G23" s="113">
        <v>0</v>
      </c>
      <c r="H23" s="114">
        <v>1.934852192304292E-2</v>
      </c>
      <c r="I23" s="113">
        <v>7.4536136775467344E-3</v>
      </c>
      <c r="J23" s="114">
        <v>0</v>
      </c>
      <c r="K23" s="113">
        <v>0</v>
      </c>
    </row>
    <row r="24" spans="1:11" ht="12" customHeight="1">
      <c r="A24" s="112" t="s">
        <v>64</v>
      </c>
      <c r="B24" s="114">
        <v>0</v>
      </c>
      <c r="C24" s="113">
        <v>2.4963175439956586E-2</v>
      </c>
      <c r="D24" s="114">
        <v>3.719344109737488E-2</v>
      </c>
      <c r="E24" s="113">
        <v>0</v>
      </c>
      <c r="F24" s="114">
        <v>0.1526026614158224</v>
      </c>
      <c r="G24" s="113">
        <v>0.3060482938592145</v>
      </c>
      <c r="H24" s="114">
        <v>5.7211577755204496E-2</v>
      </c>
      <c r="I24" s="113">
        <v>7.1389055444947613E-2</v>
      </c>
      <c r="J24" s="114">
        <v>2.1133899765876017E-2</v>
      </c>
      <c r="K24" s="113">
        <v>5.3762897196576703E-2</v>
      </c>
    </row>
    <row r="25" spans="1:11" ht="12" customHeight="1">
      <c r="A25" s="112" t="s">
        <v>65</v>
      </c>
      <c r="B25" s="114">
        <v>1.4554231079654807</v>
      </c>
      <c r="C25" s="113">
        <v>1.8661911776106674</v>
      </c>
      <c r="D25" s="114">
        <v>1.5466655238229348</v>
      </c>
      <c r="E25" s="113">
        <v>1.8465341827517352</v>
      </c>
      <c r="F25" s="114">
        <v>1.7634261758821101</v>
      </c>
      <c r="G25" s="113">
        <v>1.7987976084299542</v>
      </c>
      <c r="H25" s="114">
        <v>2.6112164715968702</v>
      </c>
      <c r="I25" s="113">
        <v>2.2577824008586562</v>
      </c>
      <c r="J25" s="114">
        <v>2.4069530530229732</v>
      </c>
      <c r="K25" s="113">
        <v>2.2292220727872101</v>
      </c>
    </row>
    <row r="26" spans="1:11" ht="12" customHeight="1">
      <c r="A26" s="112" t="s">
        <v>66</v>
      </c>
      <c r="B26" s="114">
        <v>45.02623083131558</v>
      </c>
      <c r="C26" s="113">
        <v>43.298705325994263</v>
      </c>
      <c r="D26" s="114">
        <v>43.752190663068752</v>
      </c>
      <c r="E26" s="113">
        <v>47.326867611169213</v>
      </c>
      <c r="F26" s="114">
        <v>51.330549115507985</v>
      </c>
      <c r="G26" s="113">
        <v>53.762924057741223</v>
      </c>
      <c r="H26" s="114">
        <v>53.28316061441565</v>
      </c>
      <c r="I26" s="113">
        <v>55.591700980895567</v>
      </c>
      <c r="J26" s="114">
        <v>57.302257694885924</v>
      </c>
      <c r="K26" s="113">
        <v>60.632582001058402</v>
      </c>
    </row>
    <row r="27" spans="1:11" ht="12" customHeight="1">
      <c r="A27" s="112" t="s">
        <v>67</v>
      </c>
      <c r="B27" s="114">
        <v>53.518346060718947</v>
      </c>
      <c r="C27" s="113">
        <v>54.810140320955114</v>
      </c>
      <c r="D27" s="114">
        <v>54.663950372010937</v>
      </c>
      <c r="E27" s="113">
        <v>50.807105955437223</v>
      </c>
      <c r="F27" s="114">
        <v>46.753422047194078</v>
      </c>
      <c r="G27" s="113">
        <v>44.132230039969613</v>
      </c>
      <c r="H27" s="114">
        <v>44.029062814309235</v>
      </c>
      <c r="I27" s="113">
        <v>42.071673949123287</v>
      </c>
      <c r="J27" s="114">
        <v>40.269655352325223</v>
      </c>
      <c r="K27" s="113">
        <v>37.084433028957811</v>
      </c>
    </row>
    <row r="28" spans="1:11" ht="12" customHeight="1">
      <c r="A28" s="134" t="s">
        <v>391</v>
      </c>
      <c r="B28" s="151"/>
      <c r="C28" s="172"/>
      <c r="D28" s="151"/>
      <c r="E28" s="172"/>
      <c r="F28" s="151"/>
      <c r="G28" s="172"/>
      <c r="H28" s="151"/>
      <c r="I28" s="172"/>
      <c r="J28" s="151"/>
      <c r="K28" s="172"/>
    </row>
    <row r="29" spans="1:11" ht="12" customHeight="1">
      <c r="A29" s="466" t="s">
        <v>3</v>
      </c>
      <c r="B29" s="111">
        <v>100</v>
      </c>
      <c r="C29" s="110">
        <v>100</v>
      </c>
      <c r="D29" s="111">
        <v>100</v>
      </c>
      <c r="E29" s="110">
        <v>100</v>
      </c>
      <c r="F29" s="111">
        <v>100</v>
      </c>
      <c r="G29" s="110">
        <v>100</v>
      </c>
      <c r="H29" s="111">
        <v>100</v>
      </c>
      <c r="I29" s="110">
        <v>100</v>
      </c>
      <c r="J29" s="111">
        <v>100</v>
      </c>
      <c r="K29" s="110">
        <v>100</v>
      </c>
    </row>
    <row r="30" spans="1:11" ht="12" customHeight="1">
      <c r="A30" s="112" t="s">
        <v>63</v>
      </c>
      <c r="B30" s="114">
        <v>7.3826523461634874E-2</v>
      </c>
      <c r="C30" s="113">
        <v>0.14958603606642701</v>
      </c>
      <c r="D30" s="114">
        <v>4.9286880448510616E-2</v>
      </c>
      <c r="E30" s="113">
        <v>0</v>
      </c>
      <c r="F30" s="114">
        <v>5.5330725222652963E-2</v>
      </c>
      <c r="G30" s="113">
        <v>0</v>
      </c>
      <c r="H30" s="114">
        <v>3.2536911807381483E-2</v>
      </c>
      <c r="I30" s="113">
        <v>0</v>
      </c>
      <c r="J30" s="114">
        <v>2.0515215451459835E-2</v>
      </c>
      <c r="K30" s="113">
        <v>5.0834005654053271E-2</v>
      </c>
    </row>
    <row r="31" spans="1:11" ht="12" customHeight="1">
      <c r="A31" s="112" t="s">
        <v>64</v>
      </c>
      <c r="B31" s="114">
        <v>0.17390686409010783</v>
      </c>
      <c r="C31" s="113">
        <v>0.50176862355787311</v>
      </c>
      <c r="D31" s="114">
        <v>0.6896312725256446</v>
      </c>
      <c r="E31" s="113">
        <v>0.39242112664966117</v>
      </c>
      <c r="F31" s="114">
        <v>0.29013162328288544</v>
      </c>
      <c r="G31" s="113">
        <v>0</v>
      </c>
      <c r="H31" s="114">
        <v>0</v>
      </c>
      <c r="I31" s="113">
        <v>0.1753899960177987</v>
      </c>
      <c r="J31" s="114">
        <v>0.46701303466737831</v>
      </c>
      <c r="K31" s="113">
        <v>7.4611201847078187E-2</v>
      </c>
    </row>
    <row r="32" spans="1:11" ht="12" customHeight="1">
      <c r="A32" s="112" t="s">
        <v>65</v>
      </c>
      <c r="B32" s="114">
        <v>7.2975741867732093</v>
      </c>
      <c r="C32" s="113">
        <v>5.1543569824487001</v>
      </c>
      <c r="D32" s="114">
        <v>3.9622031235560482</v>
      </c>
      <c r="E32" s="113">
        <v>4.6482584595776943</v>
      </c>
      <c r="F32" s="114">
        <v>3.4273128065801002</v>
      </c>
      <c r="G32" s="113">
        <v>4.129177691098521</v>
      </c>
      <c r="H32" s="114">
        <v>2.9976168910541081</v>
      </c>
      <c r="I32" s="113">
        <v>3.5446785671000915</v>
      </c>
      <c r="J32" s="114">
        <v>3.0851214650866057</v>
      </c>
      <c r="K32" s="113">
        <v>2.1143666738818157</v>
      </c>
    </row>
    <row r="33" spans="1:11" ht="12" customHeight="1">
      <c r="A33" s="112" t="s">
        <v>66</v>
      </c>
      <c r="B33" s="114">
        <v>75.96374209671275</v>
      </c>
      <c r="C33" s="113">
        <v>77.953023045116765</v>
      </c>
      <c r="D33" s="114">
        <v>77.00959553953733</v>
      </c>
      <c r="E33" s="113">
        <v>74.884315423816645</v>
      </c>
      <c r="F33" s="114">
        <v>83.382516200197912</v>
      </c>
      <c r="G33" s="113">
        <v>85.055743898829832</v>
      </c>
      <c r="H33" s="114">
        <v>85.256030320884307</v>
      </c>
      <c r="I33" s="113">
        <v>83.422442301366075</v>
      </c>
      <c r="J33" s="114">
        <v>84.279674091617949</v>
      </c>
      <c r="K33" s="113">
        <v>90.660317335379816</v>
      </c>
    </row>
    <row r="34" spans="1:11" ht="12" customHeight="1">
      <c r="A34" s="112" t="s">
        <v>67</v>
      </c>
      <c r="B34" s="114">
        <v>16.490950328962303</v>
      </c>
      <c r="C34" s="113">
        <v>16.241265312810231</v>
      </c>
      <c r="D34" s="114">
        <v>18.289283183932479</v>
      </c>
      <c r="E34" s="113">
        <v>20.075004989955996</v>
      </c>
      <c r="F34" s="114">
        <v>12.844708644716448</v>
      </c>
      <c r="G34" s="113">
        <v>10.815078410071649</v>
      </c>
      <c r="H34" s="114">
        <v>11.713815876254211</v>
      </c>
      <c r="I34" s="113">
        <v>12.857489135516042</v>
      </c>
      <c r="J34" s="114">
        <v>12.147676193176606</v>
      </c>
      <c r="K34" s="113">
        <v>7.0998707832372405</v>
      </c>
    </row>
    <row r="35" spans="1:11" ht="12" customHeight="1">
      <c r="A35" s="484" t="s">
        <v>4</v>
      </c>
      <c r="B35" s="111">
        <v>100</v>
      </c>
      <c r="C35" s="110">
        <v>100</v>
      </c>
      <c r="D35" s="111">
        <v>100</v>
      </c>
      <c r="E35" s="110">
        <v>100</v>
      </c>
      <c r="F35" s="111">
        <v>100</v>
      </c>
      <c r="G35" s="110">
        <v>100</v>
      </c>
      <c r="H35" s="111">
        <v>100</v>
      </c>
      <c r="I35" s="110">
        <v>100</v>
      </c>
      <c r="J35" s="111">
        <v>100</v>
      </c>
      <c r="K35" s="110">
        <v>100</v>
      </c>
    </row>
    <row r="36" spans="1:11" ht="12" customHeight="1">
      <c r="A36" s="112" t="s">
        <v>63</v>
      </c>
      <c r="B36" s="114">
        <v>0</v>
      </c>
      <c r="C36" s="113">
        <v>0</v>
      </c>
      <c r="D36" s="114">
        <v>0</v>
      </c>
      <c r="E36" s="113">
        <v>4.9778022396063083E-2</v>
      </c>
      <c r="F36" s="114">
        <v>0</v>
      </c>
      <c r="G36" s="113">
        <v>0</v>
      </c>
      <c r="H36" s="114">
        <v>0</v>
      </c>
      <c r="I36" s="113">
        <v>9.6531597261196547E-2</v>
      </c>
      <c r="J36" s="114">
        <v>0</v>
      </c>
      <c r="K36" s="113">
        <v>0</v>
      </c>
    </row>
    <row r="37" spans="1:11" ht="12" customHeight="1">
      <c r="A37" s="112" t="s">
        <v>64</v>
      </c>
      <c r="B37" s="114">
        <v>0</v>
      </c>
      <c r="C37" s="113">
        <v>0</v>
      </c>
      <c r="D37" s="114">
        <v>0</v>
      </c>
      <c r="E37" s="113">
        <v>0.1630938457366945</v>
      </c>
      <c r="F37" s="114">
        <v>0.86947292449425806</v>
      </c>
      <c r="G37" s="113">
        <v>0.6666924574774008</v>
      </c>
      <c r="H37" s="114">
        <v>0</v>
      </c>
      <c r="I37" s="113">
        <v>1.0487521981516819</v>
      </c>
      <c r="J37" s="114">
        <v>9.3056215298597533E-2</v>
      </c>
      <c r="K37" s="113">
        <v>0.38276171055397201</v>
      </c>
    </row>
    <row r="38" spans="1:11" ht="12" customHeight="1">
      <c r="A38" s="112" t="s">
        <v>65</v>
      </c>
      <c r="B38" s="114">
        <v>3.1668296190421907</v>
      </c>
      <c r="C38" s="113">
        <v>5.0806117531682489</v>
      </c>
      <c r="D38" s="114">
        <v>3.2292173409614482</v>
      </c>
      <c r="E38" s="113">
        <v>4.9943949137383292</v>
      </c>
      <c r="F38" s="114">
        <v>11.396972977562674</v>
      </c>
      <c r="G38" s="113">
        <v>18.030785631079645</v>
      </c>
      <c r="H38" s="114">
        <v>18.696565171741415</v>
      </c>
      <c r="I38" s="113">
        <v>12.278968833015302</v>
      </c>
      <c r="J38" s="114">
        <v>11.825926473909218</v>
      </c>
      <c r="K38" s="113">
        <v>12.658055142761269</v>
      </c>
    </row>
    <row r="39" spans="1:11" ht="12" customHeight="1">
      <c r="A39" s="112" t="s">
        <v>66</v>
      </c>
      <c r="B39" s="114">
        <v>65.452488786976673</v>
      </c>
      <c r="C39" s="113">
        <v>65.120516050489087</v>
      </c>
      <c r="D39" s="114">
        <v>67.442477555894158</v>
      </c>
      <c r="E39" s="113">
        <v>67.393371833733312</v>
      </c>
      <c r="F39" s="114">
        <v>62.782483177312187</v>
      </c>
      <c r="G39" s="113">
        <v>62.1777760583904</v>
      </c>
      <c r="H39" s="114">
        <v>59.434528273586317</v>
      </c>
      <c r="I39" s="113">
        <v>65.575635125528493</v>
      </c>
      <c r="J39" s="114">
        <v>68.863546103709012</v>
      </c>
      <c r="K39" s="113">
        <v>74.263146832259665</v>
      </c>
    </row>
    <row r="40" spans="1:11" ht="12" customHeight="1">
      <c r="A40" s="112" t="s">
        <v>67</v>
      </c>
      <c r="B40" s="114">
        <v>31.380681593981141</v>
      </c>
      <c r="C40" s="113">
        <v>29.798872196342668</v>
      </c>
      <c r="D40" s="114">
        <v>29.328305103144388</v>
      </c>
      <c r="E40" s="113">
        <v>27.399361384395604</v>
      </c>
      <c r="F40" s="114">
        <v>24.951070920630876</v>
      </c>
      <c r="G40" s="113">
        <v>19.124745853052559</v>
      </c>
      <c r="H40" s="114">
        <v>21.868906554672265</v>
      </c>
      <c r="I40" s="113">
        <v>21.000112246043326</v>
      </c>
      <c r="J40" s="114">
        <v>19.217471207083175</v>
      </c>
      <c r="K40" s="113">
        <v>12.696036314425102</v>
      </c>
    </row>
    <row r="41" spans="1:11">
      <c r="A41" s="484" t="s">
        <v>5</v>
      </c>
      <c r="B41" s="111">
        <v>100</v>
      </c>
      <c r="C41" s="110">
        <v>100</v>
      </c>
      <c r="D41" s="111">
        <v>100</v>
      </c>
      <c r="E41" s="110">
        <v>100</v>
      </c>
      <c r="F41" s="111">
        <v>100</v>
      </c>
      <c r="G41" s="110">
        <v>100</v>
      </c>
      <c r="H41" s="111">
        <v>100</v>
      </c>
      <c r="I41" s="110">
        <v>100</v>
      </c>
      <c r="J41" s="111">
        <v>100</v>
      </c>
      <c r="K41" s="110">
        <v>100</v>
      </c>
    </row>
    <row r="42" spans="1:11">
      <c r="A42" s="112" t="s">
        <v>63</v>
      </c>
      <c r="B42" s="114">
        <v>0</v>
      </c>
      <c r="C42" s="113">
        <v>0</v>
      </c>
      <c r="D42" s="114">
        <v>0</v>
      </c>
      <c r="E42" s="113">
        <v>0</v>
      </c>
      <c r="F42" s="114">
        <v>0</v>
      </c>
      <c r="G42" s="113">
        <v>0</v>
      </c>
      <c r="H42" s="114">
        <v>0</v>
      </c>
      <c r="I42" s="113">
        <v>0</v>
      </c>
      <c r="J42" s="114">
        <v>0</v>
      </c>
      <c r="K42" s="113">
        <v>0</v>
      </c>
    </row>
    <row r="43" spans="1:11">
      <c r="A43" s="112" t="s">
        <v>64</v>
      </c>
      <c r="B43" s="114">
        <v>0</v>
      </c>
      <c r="C43" s="113">
        <v>0</v>
      </c>
      <c r="D43" s="114">
        <v>0</v>
      </c>
      <c r="E43" s="113">
        <v>0.13609376860656994</v>
      </c>
      <c r="F43" s="114">
        <v>0.13608537566726073</v>
      </c>
      <c r="G43" s="113">
        <v>0.1893172772043446</v>
      </c>
      <c r="H43" s="114">
        <v>0</v>
      </c>
      <c r="I43" s="113">
        <v>0.1898261526202267</v>
      </c>
      <c r="J43" s="114">
        <v>0</v>
      </c>
      <c r="K43" s="113">
        <v>4.2081638378454203E-2</v>
      </c>
    </row>
    <row r="44" spans="1:11">
      <c r="A44" s="112" t="s">
        <v>65</v>
      </c>
      <c r="B44" s="114">
        <v>4.9015282178813528</v>
      </c>
      <c r="C44" s="113">
        <v>8.0660502104086156</v>
      </c>
      <c r="D44" s="114">
        <v>5.936984252700138</v>
      </c>
      <c r="E44" s="113">
        <v>12.478522702141776</v>
      </c>
      <c r="F44" s="114">
        <v>11.588322779343672</v>
      </c>
      <c r="G44" s="113">
        <v>11.5943128921271</v>
      </c>
      <c r="H44" s="114">
        <v>9.3911227154047001</v>
      </c>
      <c r="I44" s="113">
        <v>7.1437213435519604</v>
      </c>
      <c r="J44" s="114">
        <v>4.9811024316340884</v>
      </c>
      <c r="K44" s="113">
        <v>2.4073730063349927</v>
      </c>
    </row>
    <row r="45" spans="1:11">
      <c r="A45" s="112" t="s">
        <v>66</v>
      </c>
      <c r="B45" s="114">
        <v>52.900505394889898</v>
      </c>
      <c r="C45" s="113">
        <v>58.381779124310427</v>
      </c>
      <c r="D45" s="114">
        <v>65.614339378868792</v>
      </c>
      <c r="E45" s="113">
        <v>65.279077284248842</v>
      </c>
      <c r="F45" s="114">
        <v>60.8908325644299</v>
      </c>
      <c r="G45" s="113">
        <v>62.891705457734602</v>
      </c>
      <c r="H45" s="114">
        <v>68.007101827676237</v>
      </c>
      <c r="I45" s="113">
        <v>71.268247299670833</v>
      </c>
      <c r="J45" s="114">
        <v>74.484475136571504</v>
      </c>
      <c r="K45" s="113">
        <v>77.56366269481714</v>
      </c>
    </row>
    <row r="46" spans="1:11">
      <c r="A46" s="112" t="s">
        <v>67</v>
      </c>
      <c r="B46" s="114">
        <v>42.197966387228753</v>
      </c>
      <c r="C46" s="113">
        <v>33.552170665280954</v>
      </c>
      <c r="D46" s="114">
        <v>28.448676368431062</v>
      </c>
      <c r="E46" s="113">
        <v>22.106306245002809</v>
      </c>
      <c r="F46" s="114">
        <v>27.384759280559173</v>
      </c>
      <c r="G46" s="113">
        <v>25.324664372933952</v>
      </c>
      <c r="H46" s="114">
        <v>22.601775456919061</v>
      </c>
      <c r="I46" s="113">
        <v>21.398205204156984</v>
      </c>
      <c r="J46" s="114">
        <v>20.534422431794408</v>
      </c>
      <c r="K46" s="113">
        <v>19.986882660469419</v>
      </c>
    </row>
    <row r="47" spans="1:11">
      <c r="A47" s="484" t="s">
        <v>6</v>
      </c>
      <c r="B47" s="111">
        <v>100</v>
      </c>
      <c r="C47" s="110">
        <v>100</v>
      </c>
      <c r="D47" s="111">
        <v>100</v>
      </c>
      <c r="E47" s="110">
        <v>100</v>
      </c>
      <c r="F47" s="111">
        <v>100</v>
      </c>
      <c r="G47" s="110">
        <v>100</v>
      </c>
      <c r="H47" s="111">
        <v>100</v>
      </c>
      <c r="I47" s="110">
        <v>100</v>
      </c>
      <c r="J47" s="111">
        <v>100</v>
      </c>
      <c r="K47" s="110">
        <v>100</v>
      </c>
    </row>
    <row r="48" spans="1:11">
      <c r="A48" s="112" t="s">
        <v>63</v>
      </c>
      <c r="B48" s="114">
        <v>0</v>
      </c>
      <c r="C48" s="113">
        <v>0</v>
      </c>
      <c r="D48" s="114">
        <v>0</v>
      </c>
      <c r="E48" s="113">
        <v>0</v>
      </c>
      <c r="F48" s="114">
        <v>0</v>
      </c>
      <c r="G48" s="113">
        <v>0</v>
      </c>
      <c r="H48" s="114">
        <v>0</v>
      </c>
      <c r="I48" s="113">
        <v>0</v>
      </c>
      <c r="J48" s="114">
        <v>0</v>
      </c>
      <c r="K48" s="113">
        <v>0</v>
      </c>
    </row>
    <row r="49" spans="1:11">
      <c r="A49" s="112" t="s">
        <v>64</v>
      </c>
      <c r="B49" s="114">
        <v>0</v>
      </c>
      <c r="C49" s="113">
        <v>0</v>
      </c>
      <c r="D49" s="114">
        <v>0</v>
      </c>
      <c r="E49" s="113">
        <v>0</v>
      </c>
      <c r="F49" s="114">
        <v>0</v>
      </c>
      <c r="G49" s="113">
        <v>0</v>
      </c>
      <c r="H49" s="114">
        <v>0</v>
      </c>
      <c r="I49" s="113">
        <v>0</v>
      </c>
      <c r="J49" s="114">
        <v>0</v>
      </c>
      <c r="K49" s="113">
        <v>0</v>
      </c>
    </row>
    <row r="50" spans="1:11">
      <c r="A50" s="112" t="s">
        <v>65</v>
      </c>
      <c r="B50" s="114">
        <v>1.6092401026678076</v>
      </c>
      <c r="C50" s="113">
        <v>1.2044935506591632</v>
      </c>
      <c r="D50" s="114">
        <v>0</v>
      </c>
      <c r="E50" s="113">
        <v>0</v>
      </c>
      <c r="F50" s="114">
        <v>0</v>
      </c>
      <c r="G50" s="113">
        <v>0</v>
      </c>
      <c r="H50" s="114">
        <v>0</v>
      </c>
      <c r="I50" s="113">
        <v>0</v>
      </c>
      <c r="J50" s="114">
        <v>0</v>
      </c>
      <c r="K50" s="113">
        <v>0</v>
      </c>
    </row>
    <row r="51" spans="1:11">
      <c r="A51" s="112" t="s">
        <v>66</v>
      </c>
      <c r="B51" s="114">
        <v>64.859609551217233</v>
      </c>
      <c r="C51" s="113">
        <v>52.731632006943805</v>
      </c>
      <c r="D51" s="114">
        <v>57.367026833920875</v>
      </c>
      <c r="E51" s="113">
        <v>63.8612425017375</v>
      </c>
      <c r="F51" s="114">
        <v>66.971660787642065</v>
      </c>
      <c r="G51" s="113">
        <v>76.927332284952428</v>
      </c>
      <c r="H51" s="114">
        <v>72.170719922692854</v>
      </c>
      <c r="I51" s="113">
        <v>75.142723325611712</v>
      </c>
      <c r="J51" s="114">
        <v>75.215517241379317</v>
      </c>
      <c r="K51" s="113">
        <v>78.792775447523439</v>
      </c>
    </row>
    <row r="52" spans="1:11">
      <c r="A52" s="112" t="s">
        <v>67</v>
      </c>
      <c r="B52" s="114">
        <v>33.531150346114956</v>
      </c>
      <c r="C52" s="113">
        <v>46.063874442397037</v>
      </c>
      <c r="D52" s="114">
        <v>42.632973166079118</v>
      </c>
      <c r="E52" s="113">
        <v>36.1387574982625</v>
      </c>
      <c r="F52" s="114">
        <v>33.028339212357942</v>
      </c>
      <c r="G52" s="113">
        <v>23.072667715047583</v>
      </c>
      <c r="H52" s="114">
        <v>27.829280077307132</v>
      </c>
      <c r="I52" s="113">
        <v>24.857276674388284</v>
      </c>
      <c r="J52" s="114">
        <v>24.78448275862069</v>
      </c>
      <c r="K52" s="113">
        <v>21.207224552476564</v>
      </c>
    </row>
    <row r="53" spans="1:11">
      <c r="A53" s="466" t="s">
        <v>2</v>
      </c>
      <c r="B53" s="111">
        <v>100</v>
      </c>
      <c r="C53" s="110">
        <v>100</v>
      </c>
      <c r="D53" s="111">
        <v>100</v>
      </c>
      <c r="E53" s="110">
        <v>100</v>
      </c>
      <c r="F53" s="111">
        <v>100</v>
      </c>
      <c r="G53" s="110">
        <v>100</v>
      </c>
      <c r="H53" s="111">
        <v>100</v>
      </c>
      <c r="I53" s="110">
        <v>100</v>
      </c>
      <c r="J53" s="111">
        <v>100</v>
      </c>
      <c r="K53" s="110">
        <v>100</v>
      </c>
    </row>
    <row r="54" spans="1:11">
      <c r="A54" s="112" t="s">
        <v>63</v>
      </c>
      <c r="B54" s="114">
        <v>0</v>
      </c>
      <c r="C54" s="113">
        <v>0</v>
      </c>
      <c r="D54" s="114">
        <v>0</v>
      </c>
      <c r="E54" s="113">
        <v>0</v>
      </c>
      <c r="F54" s="114">
        <v>0</v>
      </c>
      <c r="G54" s="113">
        <v>0</v>
      </c>
      <c r="H54" s="114">
        <v>8.0274814680889525E-2</v>
      </c>
      <c r="I54" s="113">
        <v>7.5279636307552203E-2</v>
      </c>
      <c r="J54" s="114">
        <v>0</v>
      </c>
      <c r="K54" s="113">
        <v>0</v>
      </c>
    </row>
    <row r="55" spans="1:11">
      <c r="A55" s="112" t="s">
        <v>64</v>
      </c>
      <c r="B55" s="114">
        <v>0</v>
      </c>
      <c r="C55" s="113">
        <v>7.4162923835433991E-2</v>
      </c>
      <c r="D55" s="114">
        <v>0</v>
      </c>
      <c r="E55" s="113">
        <v>0</v>
      </c>
      <c r="F55" s="114">
        <v>0</v>
      </c>
      <c r="G55" s="113">
        <v>8.9046570655298626E-2</v>
      </c>
      <c r="H55" s="114">
        <v>0.4324715241366841</v>
      </c>
      <c r="I55" s="113">
        <v>0.26292790046930425</v>
      </c>
      <c r="J55" s="114">
        <v>0</v>
      </c>
      <c r="K55" s="113">
        <v>0</v>
      </c>
    </row>
    <row r="56" spans="1:11">
      <c r="A56" s="112" t="s">
        <v>65</v>
      </c>
      <c r="B56" s="114">
        <v>3.5667578171442158</v>
      </c>
      <c r="C56" s="113">
        <v>7.0023421862170476</v>
      </c>
      <c r="D56" s="114">
        <v>5.6944224297136197</v>
      </c>
      <c r="E56" s="113">
        <v>5.1317650083558295</v>
      </c>
      <c r="F56" s="114">
        <v>4.1504391501705564</v>
      </c>
      <c r="G56" s="113">
        <v>4.6444447560684887</v>
      </c>
      <c r="H56" s="114">
        <v>4.54601337913578</v>
      </c>
      <c r="I56" s="113">
        <v>3.8087823794240556</v>
      </c>
      <c r="J56" s="114">
        <v>3.5238761965023762</v>
      </c>
      <c r="K56" s="113">
        <v>2.00884980733673</v>
      </c>
    </row>
    <row r="57" spans="1:11">
      <c r="A57" s="112" t="s">
        <v>66</v>
      </c>
      <c r="B57" s="114">
        <v>57.274341072241199</v>
      </c>
      <c r="C57" s="113">
        <v>39.004400585735745</v>
      </c>
      <c r="D57" s="114">
        <v>39.941684513957746</v>
      </c>
      <c r="E57" s="113">
        <v>47.833544524635926</v>
      </c>
      <c r="F57" s="114">
        <v>46.118154226316776</v>
      </c>
      <c r="G57" s="113">
        <v>49.656083914122647</v>
      </c>
      <c r="H57" s="114">
        <v>58.037244621225817</v>
      </c>
      <c r="I57" s="113">
        <v>60.359212391395353</v>
      </c>
      <c r="J57" s="114">
        <v>59.498646993093608</v>
      </c>
      <c r="K57" s="113">
        <v>62.668845008398144</v>
      </c>
    </row>
    <row r="58" spans="1:11">
      <c r="A58" s="112" t="s">
        <v>67</v>
      </c>
      <c r="B58" s="114">
        <v>39.158901110614593</v>
      </c>
      <c r="C58" s="113">
        <v>53.919094304211768</v>
      </c>
      <c r="D58" s="114">
        <v>54.363893056328628</v>
      </c>
      <c r="E58" s="113">
        <v>47.034690467008247</v>
      </c>
      <c r="F58" s="114">
        <v>49.731406623512662</v>
      </c>
      <c r="G58" s="113">
        <v>45.610424759153567</v>
      </c>
      <c r="H58" s="114">
        <v>36.903995660820826</v>
      </c>
      <c r="I58" s="113">
        <v>35.493797692403732</v>
      </c>
      <c r="J58" s="114">
        <v>36.977476810404021</v>
      </c>
      <c r="K58" s="113">
        <v>35.322305184265126</v>
      </c>
    </row>
    <row r="59" spans="1:11">
      <c r="A59" s="466" t="s">
        <v>8</v>
      </c>
      <c r="B59" s="111">
        <v>100</v>
      </c>
      <c r="C59" s="110">
        <v>100</v>
      </c>
      <c r="D59" s="111">
        <v>100</v>
      </c>
      <c r="E59" s="110">
        <v>100</v>
      </c>
      <c r="F59" s="111">
        <v>100</v>
      </c>
      <c r="G59" s="110">
        <v>100</v>
      </c>
      <c r="H59" s="111">
        <v>100</v>
      </c>
      <c r="I59" s="110">
        <v>100</v>
      </c>
      <c r="J59" s="111">
        <v>100</v>
      </c>
      <c r="K59" s="110">
        <v>100</v>
      </c>
    </row>
    <row r="60" spans="1:11">
      <c r="A60" s="112" t="s">
        <v>63</v>
      </c>
      <c r="B60" s="114">
        <v>0</v>
      </c>
      <c r="C60" s="113">
        <v>0</v>
      </c>
      <c r="D60" s="114">
        <v>0</v>
      </c>
      <c r="E60" s="113">
        <v>0</v>
      </c>
      <c r="F60" s="114">
        <v>0</v>
      </c>
      <c r="G60" s="113">
        <v>0</v>
      </c>
      <c r="H60" s="114">
        <v>0</v>
      </c>
      <c r="I60" s="113">
        <v>5.3816411521679729E-2</v>
      </c>
      <c r="J60" s="114">
        <v>0</v>
      </c>
      <c r="K60" s="113">
        <v>0</v>
      </c>
    </row>
    <row r="61" spans="1:11">
      <c r="A61" s="112" t="s">
        <v>64</v>
      </c>
      <c r="B61" s="114">
        <v>5.831821379642315E-2</v>
      </c>
      <c r="C61" s="113">
        <v>0</v>
      </c>
      <c r="D61" s="114">
        <v>0</v>
      </c>
      <c r="E61" s="113">
        <v>0</v>
      </c>
      <c r="F61" s="114">
        <v>0</v>
      </c>
      <c r="G61" s="113">
        <v>5.472680730867685E-2</v>
      </c>
      <c r="H61" s="114">
        <v>0</v>
      </c>
      <c r="I61" s="113">
        <v>0.16062128977239798</v>
      </c>
      <c r="J61" s="114">
        <v>5.3320407174018425E-2</v>
      </c>
      <c r="K61" s="113">
        <v>0</v>
      </c>
    </row>
    <row r="62" spans="1:11">
      <c r="A62" s="112" t="s">
        <v>65</v>
      </c>
      <c r="B62" s="114">
        <v>4.2285333432073164</v>
      </c>
      <c r="C62" s="113">
        <v>0.91415937710275885</v>
      </c>
      <c r="D62" s="114">
        <v>0.397848465176667</v>
      </c>
      <c r="E62" s="113">
        <v>0</v>
      </c>
      <c r="F62" s="114">
        <v>0.13297278966203493</v>
      </c>
      <c r="G62" s="113">
        <v>0</v>
      </c>
      <c r="H62" s="114">
        <v>3.2428125376397887E-2</v>
      </c>
      <c r="I62" s="113">
        <v>0.64331310388223317</v>
      </c>
      <c r="J62" s="114">
        <v>2.1780578445629342</v>
      </c>
      <c r="K62" s="113">
        <v>0.95718901453957994</v>
      </c>
    </row>
    <row r="63" spans="1:11">
      <c r="A63" s="112" t="s">
        <v>66</v>
      </c>
      <c r="B63" s="114">
        <v>47.977376235790722</v>
      </c>
      <c r="C63" s="113">
        <v>33.821974430452755</v>
      </c>
      <c r="D63" s="114">
        <v>35.688583882036539</v>
      </c>
      <c r="E63" s="113">
        <v>44.393126463484336</v>
      </c>
      <c r="F63" s="114">
        <v>42.417427467359197</v>
      </c>
      <c r="G63" s="113">
        <v>33.909435960808544</v>
      </c>
      <c r="H63" s="114">
        <v>35.357774874688459</v>
      </c>
      <c r="I63" s="113">
        <v>34.891249451486573</v>
      </c>
      <c r="J63" s="114">
        <v>28.622556148004524</v>
      </c>
      <c r="K63" s="113">
        <v>35.800484652665588</v>
      </c>
    </row>
    <row r="64" spans="1:11">
      <c r="A64" s="112" t="s">
        <v>67</v>
      </c>
      <c r="B64" s="114">
        <v>47.735772207205542</v>
      </c>
      <c r="C64" s="113">
        <v>65.263866192444482</v>
      </c>
      <c r="D64" s="114">
        <v>63.913567652786796</v>
      </c>
      <c r="E64" s="113">
        <v>55.606873536515664</v>
      </c>
      <c r="F64" s="114">
        <v>57.449599742978776</v>
      </c>
      <c r="G64" s="113">
        <v>66.03583723188278</v>
      </c>
      <c r="H64" s="114">
        <v>64.609796999935142</v>
      </c>
      <c r="I64" s="113">
        <v>64.250999743337118</v>
      </c>
      <c r="J64" s="114">
        <v>69.146065600258524</v>
      </c>
      <c r="K64" s="113">
        <v>63.242326332794832</v>
      </c>
    </row>
    <row r="65" spans="1:11">
      <c r="A65" s="466" t="s">
        <v>46</v>
      </c>
      <c r="B65" s="111">
        <v>100</v>
      </c>
      <c r="C65" s="110">
        <v>100</v>
      </c>
      <c r="D65" s="111">
        <v>100</v>
      </c>
      <c r="E65" s="110">
        <v>100</v>
      </c>
      <c r="F65" s="111">
        <v>100</v>
      </c>
      <c r="G65" s="110">
        <v>100</v>
      </c>
      <c r="H65" s="111">
        <v>100</v>
      </c>
      <c r="I65" s="110">
        <v>100</v>
      </c>
      <c r="J65" s="111">
        <v>100</v>
      </c>
      <c r="K65" s="110">
        <v>100</v>
      </c>
    </row>
    <row r="66" spans="1:11">
      <c r="A66" s="112" t="s">
        <v>63</v>
      </c>
      <c r="B66" s="114">
        <v>0</v>
      </c>
      <c r="C66" s="113">
        <v>0</v>
      </c>
      <c r="D66" s="114">
        <v>0</v>
      </c>
      <c r="E66" s="113">
        <v>0</v>
      </c>
      <c r="F66" s="114">
        <v>0</v>
      </c>
      <c r="G66" s="113">
        <v>0</v>
      </c>
      <c r="H66" s="114">
        <v>0</v>
      </c>
      <c r="I66" s="113">
        <v>0</v>
      </c>
      <c r="J66" s="114">
        <v>0</v>
      </c>
      <c r="K66" s="113">
        <v>0</v>
      </c>
    </row>
    <row r="67" spans="1:11">
      <c r="A67" s="112" t="s">
        <v>64</v>
      </c>
      <c r="B67" s="114">
        <v>0</v>
      </c>
      <c r="C67" s="113">
        <v>7.0563028821789858E-2</v>
      </c>
      <c r="D67" s="114">
        <v>0.13096811879361761</v>
      </c>
      <c r="E67" s="113">
        <v>0</v>
      </c>
      <c r="F67" s="114">
        <v>0</v>
      </c>
      <c r="G67" s="113">
        <v>0</v>
      </c>
      <c r="H67" s="114">
        <v>7.1609124348938416E-2</v>
      </c>
      <c r="I67" s="113">
        <v>0.50718976587485654</v>
      </c>
      <c r="J67" s="485">
        <v>0</v>
      </c>
      <c r="K67" s="113">
        <v>6.9520482472148357E-2</v>
      </c>
    </row>
    <row r="68" spans="1:11">
      <c r="A68" s="112" t="s">
        <v>65</v>
      </c>
      <c r="B68" s="114">
        <v>4.1419654749157768</v>
      </c>
      <c r="C68" s="113">
        <v>4.3242307026153224</v>
      </c>
      <c r="D68" s="114">
        <v>1.3816214222030929</v>
      </c>
      <c r="E68" s="113">
        <v>1.1025681770954296</v>
      </c>
      <c r="F68" s="114">
        <v>1.5351062095636387</v>
      </c>
      <c r="G68" s="113">
        <v>0.88619025017075514</v>
      </c>
      <c r="H68" s="114">
        <v>1.9891423430260669</v>
      </c>
      <c r="I68" s="113">
        <v>3.5356802812431338</v>
      </c>
      <c r="J68" s="485">
        <v>3.7617855878240096</v>
      </c>
      <c r="K68" s="113">
        <v>1.4466053727746204</v>
      </c>
    </row>
    <row r="69" spans="1:11">
      <c r="A69" s="112" t="s">
        <v>66</v>
      </c>
      <c r="B69" s="114">
        <v>33.400146248465695</v>
      </c>
      <c r="C69" s="113">
        <v>39.873884623033057</v>
      </c>
      <c r="D69" s="114">
        <v>41.413594859655056</v>
      </c>
      <c r="E69" s="113">
        <v>47.279639159505678</v>
      </c>
      <c r="F69" s="114">
        <v>45.836776220749506</v>
      </c>
      <c r="G69" s="113">
        <v>46.242229193919961</v>
      </c>
      <c r="H69" s="114">
        <v>40.159253796201654</v>
      </c>
      <c r="I69" s="113">
        <v>37.449647225409535</v>
      </c>
      <c r="J69" s="485">
        <v>40.58743390768381</v>
      </c>
      <c r="K69" s="113">
        <v>49.744222558237887</v>
      </c>
    </row>
    <row r="70" spans="1:11">
      <c r="A70" s="112" t="s">
        <v>67</v>
      </c>
      <c r="B70" s="114">
        <v>62.457888276618526</v>
      </c>
      <c r="C70" s="113">
        <v>55.731321645529832</v>
      </c>
      <c r="D70" s="114">
        <v>57.073815599348229</v>
      </c>
      <c r="E70" s="113">
        <v>51.617792663398887</v>
      </c>
      <c r="F70" s="114">
        <v>52.62811756968685</v>
      </c>
      <c r="G70" s="113">
        <v>52.871580555909283</v>
      </c>
      <c r="H70" s="114">
        <v>57.779994736423333</v>
      </c>
      <c r="I70" s="113">
        <v>58.507482727472471</v>
      </c>
      <c r="J70" s="485">
        <v>55.650780504492182</v>
      </c>
      <c r="K70" s="113">
        <v>48.739651586515343</v>
      </c>
    </row>
    <row r="71" spans="1:11">
      <c r="A71" s="466" t="s">
        <v>47</v>
      </c>
      <c r="B71" s="111">
        <v>100</v>
      </c>
      <c r="C71" s="110">
        <v>100</v>
      </c>
      <c r="D71" s="111">
        <v>100</v>
      </c>
      <c r="E71" s="110">
        <v>100</v>
      </c>
      <c r="F71" s="111">
        <v>100</v>
      </c>
      <c r="G71" s="110">
        <v>100</v>
      </c>
      <c r="H71" s="111">
        <v>100</v>
      </c>
      <c r="I71" s="110">
        <v>100</v>
      </c>
      <c r="J71" s="111">
        <v>100</v>
      </c>
      <c r="K71" s="110">
        <v>100</v>
      </c>
    </row>
    <row r="72" spans="1:11">
      <c r="A72" s="112" t="s">
        <v>63</v>
      </c>
      <c r="B72" s="114">
        <v>0</v>
      </c>
      <c r="C72" s="113">
        <v>0</v>
      </c>
      <c r="D72" s="114">
        <v>0</v>
      </c>
      <c r="E72" s="113">
        <v>0</v>
      </c>
      <c r="F72" s="114">
        <v>0</v>
      </c>
      <c r="G72" s="113">
        <v>0</v>
      </c>
      <c r="H72" s="114">
        <v>0</v>
      </c>
      <c r="I72" s="113">
        <v>6.6979767354299183E-2</v>
      </c>
      <c r="J72" s="114">
        <v>0</v>
      </c>
      <c r="K72" s="113">
        <v>5.7064310401136985E-2</v>
      </c>
    </row>
    <row r="73" spans="1:11">
      <c r="A73" s="112" t="s">
        <v>64</v>
      </c>
      <c r="B73" s="114">
        <v>0.13939579457957568</v>
      </c>
      <c r="C73" s="113">
        <v>0</v>
      </c>
      <c r="D73" s="114">
        <v>0</v>
      </c>
      <c r="E73" s="113">
        <v>0</v>
      </c>
      <c r="F73" s="114">
        <v>0</v>
      </c>
      <c r="G73" s="113">
        <v>0</v>
      </c>
      <c r="H73" s="114">
        <v>0</v>
      </c>
      <c r="I73" s="113">
        <v>0</v>
      </c>
      <c r="J73" s="114">
        <v>0</v>
      </c>
      <c r="K73" s="113">
        <v>0.1295611072629588</v>
      </c>
    </row>
    <row r="74" spans="1:11">
      <c r="A74" s="112" t="s">
        <v>65</v>
      </c>
      <c r="B74" s="114">
        <v>2.4366008147119076</v>
      </c>
      <c r="C74" s="113">
        <v>2.3415695096565821</v>
      </c>
      <c r="D74" s="114">
        <v>1.0492375898434876</v>
      </c>
      <c r="E74" s="113">
        <v>1.5649506662553709</v>
      </c>
      <c r="F74" s="114">
        <v>1.6453118981405053</v>
      </c>
      <c r="G74" s="113">
        <v>1.7307248532088921</v>
      </c>
      <c r="H74" s="114">
        <v>0.17746789980862132</v>
      </c>
      <c r="I74" s="113">
        <v>9.3533876305411892E-2</v>
      </c>
      <c r="J74" s="114">
        <v>0.17258356159478669</v>
      </c>
      <c r="K74" s="113">
        <v>2.3496857873977599</v>
      </c>
    </row>
    <row r="75" spans="1:11">
      <c r="A75" s="112" t="s">
        <v>66</v>
      </c>
      <c r="B75" s="114">
        <v>62.861381242788859</v>
      </c>
      <c r="C75" s="113">
        <v>65.708164922663329</v>
      </c>
      <c r="D75" s="114">
        <v>65.819842815879625</v>
      </c>
      <c r="E75" s="113">
        <v>66.252329830079901</v>
      </c>
      <c r="F75" s="114">
        <v>70.554970010201188</v>
      </c>
      <c r="G75" s="113">
        <v>66.509405741733119</v>
      </c>
      <c r="H75" s="114">
        <v>67.369512616660913</v>
      </c>
      <c r="I75" s="113">
        <v>72.223609377167435</v>
      </c>
      <c r="J75" s="114">
        <v>79.380919132785507</v>
      </c>
      <c r="K75" s="113">
        <v>73.835834233561712</v>
      </c>
    </row>
    <row r="76" spans="1:11">
      <c r="A76" s="112" t="s">
        <v>67</v>
      </c>
      <c r="B76" s="114">
        <v>34.562622147919662</v>
      </c>
      <c r="C76" s="113">
        <v>31.950265567680088</v>
      </c>
      <c r="D76" s="114">
        <v>33.130919594276889</v>
      </c>
      <c r="E76" s="113">
        <v>32.182719503664728</v>
      </c>
      <c r="F76" s="114">
        <v>27.799718091658303</v>
      </c>
      <c r="G76" s="113">
        <v>31.759869405057987</v>
      </c>
      <c r="H76" s="114">
        <v>32.453019483530468</v>
      </c>
      <c r="I76" s="113">
        <v>27.61587697917286</v>
      </c>
      <c r="J76" s="114">
        <v>20.446497305619708</v>
      </c>
      <c r="K76" s="113">
        <v>23.627854561376434</v>
      </c>
    </row>
    <row r="77" spans="1:11">
      <c r="A77" s="466" t="s">
        <v>7</v>
      </c>
      <c r="B77" s="111">
        <v>100</v>
      </c>
      <c r="C77" s="110">
        <v>100</v>
      </c>
      <c r="D77" s="111">
        <v>100</v>
      </c>
      <c r="E77" s="110">
        <v>100</v>
      </c>
      <c r="F77" s="111">
        <v>100</v>
      </c>
      <c r="G77" s="110">
        <v>100</v>
      </c>
      <c r="H77" s="111">
        <v>100</v>
      </c>
      <c r="I77" s="110">
        <v>100</v>
      </c>
      <c r="J77" s="111">
        <v>100</v>
      </c>
      <c r="K77" s="110">
        <v>100</v>
      </c>
    </row>
    <row r="78" spans="1:11">
      <c r="A78" s="112" t="s">
        <v>63</v>
      </c>
      <c r="B78" s="114">
        <v>0</v>
      </c>
      <c r="C78" s="113">
        <v>0</v>
      </c>
      <c r="D78" s="114">
        <v>0</v>
      </c>
      <c r="E78" s="113">
        <v>0</v>
      </c>
      <c r="F78" s="114">
        <v>0</v>
      </c>
      <c r="G78" s="113">
        <v>0</v>
      </c>
      <c r="H78" s="114">
        <v>0</v>
      </c>
      <c r="I78" s="113">
        <v>0</v>
      </c>
      <c r="J78" s="114">
        <v>0</v>
      </c>
      <c r="K78" s="113">
        <v>0</v>
      </c>
    </row>
    <row r="79" spans="1:11">
      <c r="A79" s="112" t="s">
        <v>64</v>
      </c>
      <c r="B79" s="114">
        <v>0</v>
      </c>
      <c r="C79" s="113">
        <v>0</v>
      </c>
      <c r="D79" s="114">
        <v>0</v>
      </c>
      <c r="E79" s="113">
        <v>0</v>
      </c>
      <c r="F79" s="114">
        <v>0.51795598721548797</v>
      </c>
      <c r="G79" s="113">
        <v>1.1130777606340982</v>
      </c>
      <c r="H79" s="114">
        <v>0</v>
      </c>
      <c r="I79" s="113">
        <v>0</v>
      </c>
      <c r="J79" s="114">
        <v>0</v>
      </c>
      <c r="K79" s="113">
        <v>0.15852885225110971</v>
      </c>
    </row>
    <row r="80" spans="1:11">
      <c r="A80" s="112" t="s">
        <v>65</v>
      </c>
      <c r="B80" s="114">
        <v>1.0342125881431183</v>
      </c>
      <c r="C80" s="113">
        <v>1.6937963720484104</v>
      </c>
      <c r="D80" s="114">
        <v>1.1642977146057227</v>
      </c>
      <c r="E80" s="113">
        <v>0.56006933160004335</v>
      </c>
      <c r="F80" s="114">
        <v>1.9780421155888046</v>
      </c>
      <c r="G80" s="113">
        <v>0.96084876694515109</v>
      </c>
      <c r="H80" s="114">
        <v>0.94884099469502614</v>
      </c>
      <c r="I80" s="113">
        <v>0.48840104313376281</v>
      </c>
      <c r="J80" s="114">
        <v>0.68521086548658128</v>
      </c>
      <c r="K80" s="113">
        <v>0.34775694255719619</v>
      </c>
    </row>
    <row r="81" spans="1:11">
      <c r="A81" s="112" t="s">
        <v>66</v>
      </c>
      <c r="B81" s="114">
        <v>58.736542758480603</v>
      </c>
      <c r="C81" s="113">
        <v>61.449487967952152</v>
      </c>
      <c r="D81" s="114">
        <v>63.913171017893809</v>
      </c>
      <c r="E81" s="113">
        <v>67.5863936734915</v>
      </c>
      <c r="F81" s="114">
        <v>69.262195680645917</v>
      </c>
      <c r="G81" s="113">
        <v>72.1168086610557</v>
      </c>
      <c r="H81" s="114">
        <v>69.734850552580781</v>
      </c>
      <c r="I81" s="113">
        <v>72.898512534869568</v>
      </c>
      <c r="J81" s="114">
        <v>72.050786217088998</v>
      </c>
      <c r="K81" s="113">
        <v>76.536723334440509</v>
      </c>
    </row>
    <row r="82" spans="1:11">
      <c r="A82" s="112" t="s">
        <v>67</v>
      </c>
      <c r="B82" s="114">
        <v>40.229244653376277</v>
      </c>
      <c r="C82" s="113">
        <v>36.856715659999431</v>
      </c>
      <c r="D82" s="114">
        <v>34.922531267500467</v>
      </c>
      <c r="E82" s="113">
        <v>31.85353699490846</v>
      </c>
      <c r="F82" s="114">
        <v>28.241806216549797</v>
      </c>
      <c r="G82" s="113">
        <v>25.809264811365058</v>
      </c>
      <c r="H82" s="114">
        <v>29.316308452724194</v>
      </c>
      <c r="I82" s="113">
        <v>26.613086421996673</v>
      </c>
      <c r="J82" s="114">
        <v>27.264002917424413</v>
      </c>
      <c r="K82" s="113">
        <v>22.956990870751177</v>
      </c>
    </row>
    <row r="83" spans="1:11">
      <c r="A83" s="466" t="s">
        <v>1</v>
      </c>
      <c r="B83" s="111">
        <v>100</v>
      </c>
      <c r="C83" s="110">
        <v>100</v>
      </c>
      <c r="D83" s="111">
        <v>100</v>
      </c>
      <c r="E83" s="110">
        <v>100</v>
      </c>
      <c r="F83" s="111">
        <v>100</v>
      </c>
      <c r="G83" s="110">
        <v>100</v>
      </c>
      <c r="H83" s="111">
        <v>100</v>
      </c>
      <c r="I83" s="110">
        <v>100</v>
      </c>
      <c r="J83" s="111">
        <v>100</v>
      </c>
      <c r="K83" s="110">
        <v>100</v>
      </c>
    </row>
    <row r="84" spans="1:11">
      <c r="A84" s="112" t="s">
        <v>63</v>
      </c>
      <c r="B84" s="114">
        <v>9.5882220451315794E-3</v>
      </c>
      <c r="C84" s="113">
        <v>7.7486983927980632E-2</v>
      </c>
      <c r="D84" s="114">
        <v>9.4139995772962629E-2</v>
      </c>
      <c r="E84" s="113">
        <v>2.0790020790020791E-2</v>
      </c>
      <c r="F84" s="114">
        <v>0</v>
      </c>
      <c r="G84" s="113">
        <v>5.7148173251996857E-2</v>
      </c>
      <c r="H84" s="114">
        <v>1.9778177770554739E-2</v>
      </c>
      <c r="I84" s="113">
        <v>6.3680762341538771E-2</v>
      </c>
      <c r="J84" s="114">
        <v>3.4667385693925502E-2</v>
      </c>
      <c r="K84" s="113">
        <v>4.4337707987188071E-2</v>
      </c>
    </row>
    <row r="85" spans="1:11">
      <c r="A85" s="112" t="s">
        <v>64</v>
      </c>
      <c r="B85" s="114">
        <v>0.55240822669451473</v>
      </c>
      <c r="C85" s="113">
        <v>0.65132598512946416</v>
      </c>
      <c r="D85" s="114">
        <v>1.0524649437980858</v>
      </c>
      <c r="E85" s="113">
        <v>0.77356884443498619</v>
      </c>
      <c r="F85" s="114">
        <v>0.25589189085772412</v>
      </c>
      <c r="G85" s="113">
        <v>0.13071374237666039</v>
      </c>
      <c r="H85" s="114">
        <v>6.48540247825167E-2</v>
      </c>
      <c r="I85" s="113">
        <v>0.17140976500228094</v>
      </c>
      <c r="J85" s="114">
        <v>0.12394966075486857</v>
      </c>
      <c r="K85" s="113">
        <v>9.7676304062000785E-2</v>
      </c>
    </row>
    <row r="86" spans="1:11">
      <c r="A86" s="112" t="s">
        <v>65</v>
      </c>
      <c r="B86" s="114">
        <v>14.324261005876856</v>
      </c>
      <c r="C86" s="113">
        <v>12.177558376430026</v>
      </c>
      <c r="D86" s="114">
        <v>10.05521251809332</v>
      </c>
      <c r="E86" s="113">
        <v>9.854633555420957</v>
      </c>
      <c r="F86" s="114">
        <v>4.7277023299713976</v>
      </c>
      <c r="G86" s="113">
        <v>3.5245803596347831</v>
      </c>
      <c r="H86" s="114">
        <v>2.9147514542326833</v>
      </c>
      <c r="I86" s="113">
        <v>1.9378370100882607</v>
      </c>
      <c r="J86" s="114">
        <v>5.9462820604533171</v>
      </c>
      <c r="K86" s="113">
        <v>5.9573211223507387</v>
      </c>
    </row>
    <row r="87" spans="1:11">
      <c r="A87" s="112" t="s">
        <v>66</v>
      </c>
      <c r="B87" s="114">
        <v>70.627114949214089</v>
      </c>
      <c r="C87" s="113">
        <v>72.945376029532113</v>
      </c>
      <c r="D87" s="114">
        <v>73.927599775343907</v>
      </c>
      <c r="E87" s="113">
        <v>75.618871445643094</v>
      </c>
      <c r="F87" s="114">
        <v>82.380846850696258</v>
      </c>
      <c r="G87" s="113">
        <v>82.914963361844869</v>
      </c>
      <c r="H87" s="114">
        <v>85.810997280117263</v>
      </c>
      <c r="I87" s="113">
        <v>85.970385589871626</v>
      </c>
      <c r="J87" s="114">
        <v>81.977774353838456</v>
      </c>
      <c r="K87" s="113">
        <v>83.17307307654356</v>
      </c>
    </row>
    <row r="88" spans="1:11">
      <c r="A88" s="112" t="s">
        <v>67</v>
      </c>
      <c r="B88" s="114">
        <v>14.486627596169416</v>
      </c>
      <c r="C88" s="113">
        <v>14.148252624980412</v>
      </c>
      <c r="D88" s="114">
        <v>14.870582766991722</v>
      </c>
      <c r="E88" s="113">
        <v>13.732136133710938</v>
      </c>
      <c r="F88" s="114">
        <v>12.63555892847463</v>
      </c>
      <c r="G88" s="113">
        <v>13.372594362891682</v>
      </c>
      <c r="H88" s="114">
        <v>11.189619063096986</v>
      </c>
      <c r="I88" s="113">
        <v>11.856686872696303</v>
      </c>
      <c r="J88" s="114">
        <v>11.917326539259438</v>
      </c>
      <c r="K88" s="113">
        <v>10.72759178905652</v>
      </c>
    </row>
    <row r="89" spans="1:11" ht="12" customHeight="1">
      <c r="A89" s="134" t="s">
        <v>402</v>
      </c>
      <c r="B89" s="151"/>
      <c r="C89" s="172"/>
      <c r="D89" s="151"/>
      <c r="E89" s="172"/>
      <c r="F89" s="151"/>
      <c r="G89" s="172"/>
      <c r="H89" s="151"/>
      <c r="I89" s="172"/>
      <c r="J89" s="151"/>
      <c r="K89" s="172"/>
    </row>
    <row r="90" spans="1:11" ht="12" customHeight="1">
      <c r="A90" s="115" t="s">
        <v>282</v>
      </c>
      <c r="B90" s="111">
        <v>100</v>
      </c>
      <c r="C90" s="110">
        <v>100</v>
      </c>
      <c r="D90" s="111">
        <v>100</v>
      </c>
      <c r="E90" s="110">
        <v>100</v>
      </c>
      <c r="F90" s="111">
        <v>100</v>
      </c>
      <c r="G90" s="110">
        <v>100</v>
      </c>
      <c r="H90" s="111">
        <v>100</v>
      </c>
      <c r="I90" s="110">
        <v>100</v>
      </c>
      <c r="J90" s="111">
        <v>100</v>
      </c>
      <c r="K90" s="110">
        <v>100</v>
      </c>
    </row>
    <row r="91" spans="1:11" ht="12" customHeight="1">
      <c r="A91" s="112" t="s">
        <v>63</v>
      </c>
      <c r="B91" s="114">
        <v>0</v>
      </c>
      <c r="C91" s="113">
        <v>0</v>
      </c>
      <c r="D91" s="114">
        <v>0</v>
      </c>
      <c r="E91" s="113">
        <v>0</v>
      </c>
      <c r="F91" s="114">
        <v>0</v>
      </c>
      <c r="G91" s="113">
        <v>0</v>
      </c>
      <c r="H91" s="114">
        <v>0</v>
      </c>
      <c r="I91" s="113">
        <v>0</v>
      </c>
      <c r="J91" s="114">
        <v>0</v>
      </c>
      <c r="K91" s="113">
        <v>0</v>
      </c>
    </row>
    <row r="92" spans="1:11" ht="12" customHeight="1">
      <c r="A92" s="112" t="s">
        <v>64</v>
      </c>
      <c r="B92" s="114">
        <v>0</v>
      </c>
      <c r="C92" s="113">
        <v>0</v>
      </c>
      <c r="D92" s="114">
        <v>1.4206724439916203</v>
      </c>
      <c r="E92" s="113">
        <v>0</v>
      </c>
      <c r="F92" s="114">
        <v>0</v>
      </c>
      <c r="G92" s="113">
        <v>0</v>
      </c>
      <c r="H92" s="114">
        <v>0</v>
      </c>
      <c r="I92" s="113">
        <v>0</v>
      </c>
      <c r="J92" s="114">
        <v>0</v>
      </c>
      <c r="K92" s="113">
        <v>0</v>
      </c>
    </row>
    <row r="93" spans="1:11" ht="12" customHeight="1">
      <c r="A93" s="112" t="s">
        <v>65</v>
      </c>
      <c r="B93" s="114">
        <v>1.1702426186738262</v>
      </c>
      <c r="C93" s="113">
        <v>3.5740046162723602</v>
      </c>
      <c r="D93" s="114">
        <v>1.9163623458839423</v>
      </c>
      <c r="E93" s="113">
        <v>2.7751290105452098</v>
      </c>
      <c r="F93" s="114">
        <v>2.0577323901724567</v>
      </c>
      <c r="G93" s="113">
        <v>0.70323223586484407</v>
      </c>
      <c r="H93" s="114">
        <v>0.91586528454269178</v>
      </c>
      <c r="I93" s="113">
        <v>0.52612910853629702</v>
      </c>
      <c r="J93" s="114">
        <v>0.84843579019951731</v>
      </c>
      <c r="K93" s="113">
        <v>1.0732796693498659</v>
      </c>
    </row>
    <row r="94" spans="1:11" ht="12" customHeight="1">
      <c r="A94" s="112" t="s">
        <v>66</v>
      </c>
      <c r="B94" s="114">
        <v>47.086528179108555</v>
      </c>
      <c r="C94" s="113">
        <v>43.947453837276399</v>
      </c>
      <c r="D94" s="114">
        <v>44.071754833835129</v>
      </c>
      <c r="E94" s="113">
        <v>52.043134395333176</v>
      </c>
      <c r="F94" s="114">
        <v>61.426973435374975</v>
      </c>
      <c r="G94" s="113">
        <v>59.069627512551001</v>
      </c>
      <c r="H94" s="114">
        <v>58.406186253694678</v>
      </c>
      <c r="I94" s="113">
        <v>60.480018917001658</v>
      </c>
      <c r="J94" s="114">
        <v>49.978264454137999</v>
      </c>
      <c r="K94" s="113">
        <v>53.265670049830838</v>
      </c>
    </row>
    <row r="95" spans="1:11" ht="12" customHeight="1">
      <c r="A95" s="112" t="s">
        <v>67</v>
      </c>
      <c r="B95" s="114">
        <v>51.74322920221762</v>
      </c>
      <c r="C95" s="113">
        <v>52.47854154645124</v>
      </c>
      <c r="D95" s="114">
        <v>52.591210376289311</v>
      </c>
      <c r="E95" s="113">
        <v>45.18173659412161</v>
      </c>
      <c r="F95" s="114">
        <v>36.515294174452571</v>
      </c>
      <c r="G95" s="113">
        <v>40.227140251584153</v>
      </c>
      <c r="H95" s="114">
        <v>40.677948461762625</v>
      </c>
      <c r="I95" s="113">
        <v>38.993851974462046</v>
      </c>
      <c r="J95" s="114">
        <v>49.173299755662484</v>
      </c>
      <c r="K95" s="113">
        <v>45.661050280819296</v>
      </c>
    </row>
    <row r="96" spans="1:11" ht="12" customHeight="1">
      <c r="A96" s="115" t="s">
        <v>290</v>
      </c>
      <c r="B96" s="111">
        <v>100</v>
      </c>
      <c r="C96" s="110">
        <v>100</v>
      </c>
      <c r="D96" s="111">
        <v>100</v>
      </c>
      <c r="E96" s="110">
        <v>100</v>
      </c>
      <c r="F96" s="111">
        <v>100</v>
      </c>
      <c r="G96" s="110">
        <v>100</v>
      </c>
      <c r="H96" s="111">
        <v>100</v>
      </c>
      <c r="I96" s="110">
        <v>100</v>
      </c>
      <c r="J96" s="111">
        <v>100</v>
      </c>
      <c r="K96" s="110">
        <v>100</v>
      </c>
    </row>
    <row r="97" spans="1:11" ht="12" customHeight="1">
      <c r="A97" s="112" t="s">
        <v>63</v>
      </c>
      <c r="B97" s="114">
        <v>0</v>
      </c>
      <c r="C97" s="113">
        <v>0</v>
      </c>
      <c r="D97" s="114">
        <v>0</v>
      </c>
      <c r="E97" s="113">
        <v>0</v>
      </c>
      <c r="F97" s="114">
        <v>0</v>
      </c>
      <c r="G97" s="113">
        <v>0</v>
      </c>
      <c r="H97" s="114">
        <v>2.2027456759481888E-2</v>
      </c>
      <c r="I97" s="113">
        <v>8.23045267489712E-3</v>
      </c>
      <c r="J97" s="114">
        <v>0</v>
      </c>
      <c r="K97" s="113">
        <v>0</v>
      </c>
    </row>
    <row r="98" spans="1:11" ht="12" customHeight="1">
      <c r="A98" s="112" t="s">
        <v>64</v>
      </c>
      <c r="B98" s="114">
        <v>0</v>
      </c>
      <c r="C98" s="113">
        <v>0</v>
      </c>
      <c r="D98" s="114">
        <v>0</v>
      </c>
      <c r="E98" s="113">
        <v>0</v>
      </c>
      <c r="F98" s="114">
        <v>0.19429508418717681</v>
      </c>
      <c r="G98" s="113">
        <v>6.249036606856443E-2</v>
      </c>
      <c r="H98" s="114">
        <v>3.5368029163111769E-2</v>
      </c>
      <c r="I98" s="113">
        <v>0</v>
      </c>
      <c r="J98" s="114">
        <v>4.2916904798832319E-2</v>
      </c>
      <c r="K98" s="113">
        <v>0</v>
      </c>
    </row>
    <row r="99" spans="1:11" ht="12" customHeight="1">
      <c r="A99" s="112" t="s">
        <v>65</v>
      </c>
      <c r="B99" s="114">
        <v>1.6882780836570088</v>
      </c>
      <c r="C99" s="113">
        <v>1.4922994191979002</v>
      </c>
      <c r="D99" s="114">
        <v>1.1465928385936877</v>
      </c>
      <c r="E99" s="113">
        <v>1.113380228424476</v>
      </c>
      <c r="F99" s="114">
        <v>0.48514893748555665</v>
      </c>
      <c r="G99" s="113">
        <v>0.7266935236373282</v>
      </c>
      <c r="H99" s="114">
        <v>1.1947568447995036</v>
      </c>
      <c r="I99" s="113">
        <v>0.59204389574759941</v>
      </c>
      <c r="J99" s="114">
        <v>1.4432402688042969</v>
      </c>
      <c r="K99" s="113">
        <v>1.9422690904978654</v>
      </c>
    </row>
    <row r="100" spans="1:11" ht="12" customHeight="1">
      <c r="A100" s="112" t="s">
        <v>66</v>
      </c>
      <c r="B100" s="114">
        <v>62.206149533201696</v>
      </c>
      <c r="C100" s="113">
        <v>61.461494116753293</v>
      </c>
      <c r="D100" s="114">
        <v>59.078636885737112</v>
      </c>
      <c r="E100" s="113">
        <v>60.485759187824087</v>
      </c>
      <c r="F100" s="114">
        <v>67.334580550767683</v>
      </c>
      <c r="G100" s="113">
        <v>68.862439262835878</v>
      </c>
      <c r="H100" s="114">
        <v>68.170169859613736</v>
      </c>
      <c r="I100" s="113">
        <v>67.541655235482395</v>
      </c>
      <c r="J100" s="114">
        <v>65.383479541171553</v>
      </c>
      <c r="K100" s="113">
        <v>68.23386389980493</v>
      </c>
    </row>
    <row r="101" spans="1:11" ht="12" customHeight="1">
      <c r="A101" s="112" t="s">
        <v>67</v>
      </c>
      <c r="B101" s="114">
        <v>36.105572383141293</v>
      </c>
      <c r="C101" s="113">
        <v>37.046206464048815</v>
      </c>
      <c r="D101" s="114">
        <v>39.774770275669198</v>
      </c>
      <c r="E101" s="113">
        <v>38.400860583751438</v>
      </c>
      <c r="F101" s="114">
        <v>31.98597542755958</v>
      </c>
      <c r="G101" s="113">
        <v>30.34837684745824</v>
      </c>
      <c r="H101" s="114">
        <v>30.577677809664159</v>
      </c>
      <c r="I101" s="113">
        <v>31.858070416095106</v>
      </c>
      <c r="J101" s="114">
        <v>33.130363285225322</v>
      </c>
      <c r="K101" s="113">
        <v>29.823867009697206</v>
      </c>
    </row>
    <row r="102" spans="1:11">
      <c r="A102" s="115" t="s">
        <v>284</v>
      </c>
      <c r="B102" s="111">
        <v>100</v>
      </c>
      <c r="C102" s="110">
        <v>100</v>
      </c>
      <c r="D102" s="111">
        <v>100</v>
      </c>
      <c r="E102" s="110">
        <v>100</v>
      </c>
      <c r="F102" s="111">
        <v>100</v>
      </c>
      <c r="G102" s="110">
        <v>100</v>
      </c>
      <c r="H102" s="111">
        <v>100</v>
      </c>
      <c r="I102" s="110">
        <v>100</v>
      </c>
      <c r="J102" s="111">
        <v>100</v>
      </c>
      <c r="K102" s="110">
        <v>100</v>
      </c>
    </row>
    <row r="103" spans="1:11">
      <c r="A103" s="112" t="s">
        <v>63</v>
      </c>
      <c r="B103" s="114">
        <v>2.1829542587123021E-2</v>
      </c>
      <c r="C103" s="113">
        <v>6.960608221790214E-2</v>
      </c>
      <c r="D103" s="114">
        <v>5.3786991768711233E-2</v>
      </c>
      <c r="E103" s="113">
        <v>1.4008860139553514E-2</v>
      </c>
      <c r="F103" s="114">
        <v>1.1748611348028888E-2</v>
      </c>
      <c r="G103" s="113">
        <v>2.7619163845872222E-2</v>
      </c>
      <c r="H103" s="114">
        <v>1.8902245753048483E-2</v>
      </c>
      <c r="I103" s="113">
        <v>5.0767730399677503E-2</v>
      </c>
      <c r="J103" s="114">
        <v>1.9195303487850934E-2</v>
      </c>
      <c r="K103" s="113">
        <v>3.3433180810415589E-2</v>
      </c>
    </row>
    <row r="104" spans="1:11">
      <c r="A104" s="112" t="s">
        <v>64</v>
      </c>
      <c r="B104" s="114">
        <v>0.33343378251058803</v>
      </c>
      <c r="C104" s="113">
        <v>0.43405617536721808</v>
      </c>
      <c r="D104" s="114">
        <v>0.5893081325226921</v>
      </c>
      <c r="E104" s="113">
        <v>0.45768469585909982</v>
      </c>
      <c r="F104" s="114">
        <v>0.25820585901741694</v>
      </c>
      <c r="G104" s="113">
        <v>0.21521033825730257</v>
      </c>
      <c r="H104" s="114">
        <v>6.9753985283716208E-2</v>
      </c>
      <c r="I104" s="113">
        <v>0.27662494550031536</v>
      </c>
      <c r="J104" s="114">
        <v>0.14404131245668045</v>
      </c>
      <c r="K104" s="113">
        <v>0.11394995046936177</v>
      </c>
    </row>
    <row r="105" spans="1:11">
      <c r="A105" s="112" t="s">
        <v>65</v>
      </c>
      <c r="B105" s="114">
        <v>10.312030846369034</v>
      </c>
      <c r="C105" s="113">
        <v>9.105653760295203</v>
      </c>
      <c r="D105" s="114">
        <v>6.8534179206199513</v>
      </c>
      <c r="E105" s="113">
        <v>7.4047416089900464</v>
      </c>
      <c r="F105" s="114">
        <v>5.6456596223951125</v>
      </c>
      <c r="G105" s="113">
        <v>5.7633373924562274</v>
      </c>
      <c r="H105" s="114">
        <v>4.8618166323137331</v>
      </c>
      <c r="I105" s="113">
        <v>3.6868748976589627</v>
      </c>
      <c r="J105" s="114">
        <v>4.951316791696363</v>
      </c>
      <c r="K105" s="113">
        <v>4.4414536063021846</v>
      </c>
    </row>
    <row r="106" spans="1:11">
      <c r="A106" s="112" t="s">
        <v>66</v>
      </c>
      <c r="B106" s="114">
        <v>66.693382517123254</v>
      </c>
      <c r="C106" s="113">
        <v>66.222290742015048</v>
      </c>
      <c r="D106" s="114">
        <v>68.234005514145309</v>
      </c>
      <c r="E106" s="113">
        <v>69.989082750373996</v>
      </c>
      <c r="F106" s="114">
        <v>72.674688106376138</v>
      </c>
      <c r="G106" s="113">
        <v>73.855117649703615</v>
      </c>
      <c r="H106" s="114">
        <v>75.846291130003721</v>
      </c>
      <c r="I106" s="113">
        <v>76.972658420636947</v>
      </c>
      <c r="J106" s="114">
        <v>76.458475690847237</v>
      </c>
      <c r="K106" s="113">
        <v>79.244510354262005</v>
      </c>
    </row>
    <row r="107" spans="1:11">
      <c r="A107" s="112" t="s">
        <v>67</v>
      </c>
      <c r="B107" s="114">
        <v>22.639323311409999</v>
      </c>
      <c r="C107" s="113">
        <v>24.168393240104635</v>
      </c>
      <c r="D107" s="114">
        <v>24.269481440943331</v>
      </c>
      <c r="E107" s="113">
        <v>22.134482084637298</v>
      </c>
      <c r="F107" s="114">
        <v>21.409697800863299</v>
      </c>
      <c r="G107" s="113">
        <v>20.138715455736982</v>
      </c>
      <c r="H107" s="114">
        <v>19.203236006645785</v>
      </c>
      <c r="I107" s="113">
        <v>19.013074005804093</v>
      </c>
      <c r="J107" s="114">
        <v>18.426970901511869</v>
      </c>
      <c r="K107" s="113">
        <v>16.166652908156045</v>
      </c>
    </row>
    <row r="108" spans="1:11">
      <c r="A108" s="495" t="s">
        <v>301</v>
      </c>
      <c r="B108" s="151"/>
      <c r="C108" s="172"/>
      <c r="D108" s="151"/>
      <c r="E108" s="172"/>
      <c r="F108" s="151"/>
      <c r="G108" s="172"/>
      <c r="H108" s="151"/>
      <c r="I108" s="172"/>
      <c r="J108" s="151"/>
      <c r="K108" s="172"/>
    </row>
    <row r="109" spans="1:11">
      <c r="A109" s="115" t="s">
        <v>285</v>
      </c>
      <c r="B109" s="111">
        <v>100</v>
      </c>
      <c r="C109" s="110">
        <v>100</v>
      </c>
      <c r="D109" s="111">
        <v>100</v>
      </c>
      <c r="E109" s="110">
        <v>100</v>
      </c>
      <c r="F109" s="111">
        <v>100</v>
      </c>
      <c r="G109" s="110">
        <v>100</v>
      </c>
      <c r="H109" s="111">
        <v>100</v>
      </c>
      <c r="I109" s="110">
        <v>100</v>
      </c>
      <c r="J109" s="111">
        <v>100</v>
      </c>
      <c r="K109" s="110">
        <v>100</v>
      </c>
    </row>
    <row r="110" spans="1:11">
      <c r="A110" s="112" t="s">
        <v>63</v>
      </c>
      <c r="B110" s="114">
        <v>0</v>
      </c>
      <c r="C110" s="113">
        <v>0</v>
      </c>
      <c r="D110" s="114">
        <v>0</v>
      </c>
      <c r="E110" s="113">
        <v>0</v>
      </c>
      <c r="F110" s="114">
        <v>0</v>
      </c>
      <c r="G110" s="113">
        <v>0</v>
      </c>
      <c r="H110" s="114">
        <v>2.0221870950285527E-2</v>
      </c>
      <c r="I110" s="113">
        <v>6.1179624737777334E-3</v>
      </c>
      <c r="J110" s="114">
        <v>0</v>
      </c>
      <c r="K110" s="113">
        <v>0</v>
      </c>
    </row>
    <row r="111" spans="1:11">
      <c r="A111" s="112" t="s">
        <v>64</v>
      </c>
      <c r="B111" s="114">
        <v>0</v>
      </c>
      <c r="C111" s="113">
        <v>0</v>
      </c>
      <c r="D111" s="114">
        <v>0.18887767697199101</v>
      </c>
      <c r="E111" s="113">
        <v>0</v>
      </c>
      <c r="F111" s="114">
        <v>0.16945993854368469</v>
      </c>
      <c r="G111" s="113">
        <v>6.4718403037450384E-2</v>
      </c>
      <c r="H111" s="114">
        <v>4.9273009498583042E-2</v>
      </c>
      <c r="I111" s="113">
        <v>0</v>
      </c>
      <c r="J111" s="114">
        <v>2.6507794866411211E-2</v>
      </c>
      <c r="K111" s="113">
        <v>0</v>
      </c>
    </row>
    <row r="112" spans="1:11">
      <c r="A112" s="112" t="s">
        <v>65</v>
      </c>
      <c r="B112" s="114">
        <v>1.1057513430244323</v>
      </c>
      <c r="C112" s="113">
        <v>1.3119494539968126</v>
      </c>
      <c r="D112" s="114">
        <v>0.96889225753722386</v>
      </c>
      <c r="E112" s="113">
        <v>1.0543060627434875</v>
      </c>
      <c r="F112" s="114">
        <v>0.71713481238776711</v>
      </c>
      <c r="G112" s="113">
        <v>0.71290916412587013</v>
      </c>
      <c r="H112" s="114">
        <v>1.1042280799191124</v>
      </c>
      <c r="I112" s="113">
        <v>0.66794554741488898</v>
      </c>
      <c r="J112" s="114">
        <v>1.3062306440606792</v>
      </c>
      <c r="K112" s="113">
        <v>1.4630696885054628</v>
      </c>
    </row>
    <row r="113" spans="1:11">
      <c r="A113" s="112" t="s">
        <v>66</v>
      </c>
      <c r="B113" s="114">
        <v>54.281522725344153</v>
      </c>
      <c r="C113" s="113">
        <v>53.686249152401047</v>
      </c>
      <c r="D113" s="114">
        <v>51.55614811297351</v>
      </c>
      <c r="E113" s="113">
        <v>56.758719416195689</v>
      </c>
      <c r="F113" s="114">
        <v>62.655825853547896</v>
      </c>
      <c r="G113" s="113">
        <v>63.779554737387102</v>
      </c>
      <c r="H113" s="114">
        <v>63.362099656797824</v>
      </c>
      <c r="I113" s="113">
        <v>63.768066683071865</v>
      </c>
      <c r="J113" s="114">
        <v>62.437929767466272</v>
      </c>
      <c r="K113" s="113">
        <v>64.546900965244134</v>
      </c>
    </row>
    <row r="114" spans="1:11">
      <c r="A114" s="112" t="s">
        <v>67</v>
      </c>
      <c r="B114" s="114">
        <v>44.61272593163141</v>
      </c>
      <c r="C114" s="113">
        <v>45.001801393602143</v>
      </c>
      <c r="D114" s="114">
        <v>47.286081952517279</v>
      </c>
      <c r="E114" s="113">
        <v>42.186974521060819</v>
      </c>
      <c r="F114" s="114">
        <v>36.457579395520654</v>
      </c>
      <c r="G114" s="113">
        <v>35.442817695449577</v>
      </c>
      <c r="H114" s="114">
        <v>35.464177382834194</v>
      </c>
      <c r="I114" s="113">
        <v>35.557869807039467</v>
      </c>
      <c r="J114" s="114">
        <v>36.229331793606633</v>
      </c>
      <c r="K114" s="113">
        <v>33.990029346250402</v>
      </c>
    </row>
    <row r="115" spans="1:11">
      <c r="A115" s="115" t="s">
        <v>286</v>
      </c>
      <c r="B115" s="111">
        <v>100</v>
      </c>
      <c r="C115" s="110">
        <v>100</v>
      </c>
      <c r="D115" s="111">
        <v>100</v>
      </c>
      <c r="E115" s="110">
        <v>100</v>
      </c>
      <c r="F115" s="111">
        <v>100</v>
      </c>
      <c r="G115" s="110">
        <v>100</v>
      </c>
      <c r="H115" s="111">
        <v>100</v>
      </c>
      <c r="I115" s="110">
        <v>100</v>
      </c>
      <c r="J115" s="111">
        <v>100</v>
      </c>
      <c r="K115" s="110">
        <v>100</v>
      </c>
    </row>
    <row r="116" spans="1:11">
      <c r="A116" s="112" t="s">
        <v>63</v>
      </c>
      <c r="B116" s="114">
        <v>0</v>
      </c>
      <c r="C116" s="113">
        <v>0</v>
      </c>
      <c r="D116" s="114">
        <v>0</v>
      </c>
      <c r="E116" s="113">
        <v>0</v>
      </c>
      <c r="F116" s="114">
        <v>0</v>
      </c>
      <c r="G116" s="113">
        <v>0</v>
      </c>
      <c r="H116" s="114">
        <v>3.1608667609231436E-2</v>
      </c>
      <c r="I116" s="113">
        <v>0</v>
      </c>
      <c r="J116" s="114">
        <v>0</v>
      </c>
      <c r="K116" s="113">
        <v>0</v>
      </c>
    </row>
    <row r="117" spans="1:11">
      <c r="A117" s="112" t="s">
        <v>64</v>
      </c>
      <c r="B117" s="114">
        <v>3.5934853377631207E-2</v>
      </c>
      <c r="C117" s="113">
        <v>4.7808815064809253E-2</v>
      </c>
      <c r="D117" s="114">
        <v>0</v>
      </c>
      <c r="E117" s="113">
        <v>0</v>
      </c>
      <c r="F117" s="114">
        <v>2.1234305392646865E-2</v>
      </c>
      <c r="G117" s="113">
        <v>2.2309766064111069E-2</v>
      </c>
      <c r="H117" s="114">
        <v>1.2387180549563672E-2</v>
      </c>
      <c r="I117" s="113">
        <v>1.9880228431994641E-2</v>
      </c>
      <c r="J117" s="114">
        <v>0</v>
      </c>
      <c r="K117" s="113">
        <v>0</v>
      </c>
    </row>
    <row r="118" spans="1:11">
      <c r="A118" s="112" t="s">
        <v>65</v>
      </c>
      <c r="B118" s="114">
        <v>2.3346220878476496</v>
      </c>
      <c r="C118" s="113">
        <v>2.5173542853368476</v>
      </c>
      <c r="D118" s="114">
        <v>2.4114825249371812</v>
      </c>
      <c r="E118" s="113">
        <v>2.2408421541498154</v>
      </c>
      <c r="F118" s="114">
        <v>1.7845483593248934</v>
      </c>
      <c r="G118" s="113">
        <v>1.6951104189486199</v>
      </c>
      <c r="H118" s="114">
        <v>1.9541845177328896</v>
      </c>
      <c r="I118" s="113">
        <v>1.6024008779980337</v>
      </c>
      <c r="J118" s="114">
        <v>2.2912059918798682</v>
      </c>
      <c r="K118" s="113">
        <v>2.3391629250525918</v>
      </c>
    </row>
    <row r="119" spans="1:11">
      <c r="A119" s="112" t="s">
        <v>66</v>
      </c>
      <c r="B119" s="114">
        <v>65.053681770738905</v>
      </c>
      <c r="C119" s="113">
        <v>64.001534914588916</v>
      </c>
      <c r="D119" s="114">
        <v>65.142617832939919</v>
      </c>
      <c r="E119" s="113">
        <v>66.368463280048701</v>
      </c>
      <c r="F119" s="114">
        <v>70.309240823024339</v>
      </c>
      <c r="G119" s="113">
        <v>71.073157321273584</v>
      </c>
      <c r="H119" s="114">
        <v>72.781520035196678</v>
      </c>
      <c r="I119" s="113">
        <v>73.607635097045474</v>
      </c>
      <c r="J119" s="114">
        <v>74.455987940606434</v>
      </c>
      <c r="K119" s="113">
        <v>74.085603345548705</v>
      </c>
    </row>
    <row r="120" spans="1:11">
      <c r="A120" s="112" t="s">
        <v>67</v>
      </c>
      <c r="B120" s="114">
        <v>32.575761288035814</v>
      </c>
      <c r="C120" s="113">
        <v>33.433301985009422</v>
      </c>
      <c r="D120" s="114">
        <v>32.445899642122896</v>
      </c>
      <c r="E120" s="113">
        <v>31.390694565801482</v>
      </c>
      <c r="F120" s="114">
        <v>27.88497651225812</v>
      </c>
      <c r="G120" s="113">
        <v>27.209422493713685</v>
      </c>
      <c r="H120" s="114">
        <v>25.220299598911637</v>
      </c>
      <c r="I120" s="113">
        <v>24.770083796524499</v>
      </c>
      <c r="J120" s="114">
        <v>23.252806067513696</v>
      </c>
      <c r="K120" s="113">
        <v>23.575233729398697</v>
      </c>
    </row>
    <row r="121" spans="1:11">
      <c r="A121" s="115" t="s">
        <v>287</v>
      </c>
      <c r="B121" s="111">
        <v>100</v>
      </c>
      <c r="C121" s="110">
        <v>100</v>
      </c>
      <c r="D121" s="111">
        <v>100</v>
      </c>
      <c r="E121" s="110">
        <v>100</v>
      </c>
      <c r="F121" s="111">
        <v>100</v>
      </c>
      <c r="G121" s="110">
        <v>100</v>
      </c>
      <c r="H121" s="111">
        <v>100</v>
      </c>
      <c r="I121" s="110">
        <v>100</v>
      </c>
      <c r="J121" s="111">
        <v>100</v>
      </c>
      <c r="K121" s="110">
        <v>100</v>
      </c>
    </row>
    <row r="122" spans="1:11">
      <c r="A122" s="112" t="s">
        <v>63</v>
      </c>
      <c r="B122" s="114">
        <v>0</v>
      </c>
      <c r="C122" s="113">
        <v>1.9987472418861878E-2</v>
      </c>
      <c r="D122" s="114">
        <v>0</v>
      </c>
      <c r="E122" s="113">
        <v>0</v>
      </c>
      <c r="F122" s="114">
        <v>2.0640520083370379E-2</v>
      </c>
      <c r="G122" s="113">
        <v>0</v>
      </c>
      <c r="H122" s="114">
        <v>0</v>
      </c>
      <c r="I122" s="113">
        <v>6.2311907832797289E-2</v>
      </c>
      <c r="J122" s="114">
        <v>1.614147808695926E-2</v>
      </c>
      <c r="K122" s="113">
        <v>0</v>
      </c>
    </row>
    <row r="123" spans="1:11">
      <c r="A123" s="112" t="s">
        <v>64</v>
      </c>
      <c r="B123" s="114">
        <v>0</v>
      </c>
      <c r="C123" s="113">
        <v>9.1753515119657292E-2</v>
      </c>
      <c r="D123" s="114">
        <v>3.2434160937392931E-2</v>
      </c>
      <c r="E123" s="113">
        <v>1.5047384362341015E-2</v>
      </c>
      <c r="F123" s="114">
        <v>0.15906191001310602</v>
      </c>
      <c r="G123" s="113">
        <v>0.20096364659765378</v>
      </c>
      <c r="H123" s="114">
        <v>4.9985830227613541E-2</v>
      </c>
      <c r="I123" s="113">
        <v>0.15401109097538543</v>
      </c>
      <c r="J123" s="114">
        <v>3.136433546978263E-2</v>
      </c>
      <c r="K123" s="113">
        <v>0</v>
      </c>
    </row>
    <row r="124" spans="1:11">
      <c r="A124" s="112" t="s">
        <v>65</v>
      </c>
      <c r="B124" s="114">
        <v>5.5260661495180923</v>
      </c>
      <c r="C124" s="113">
        <v>4.2825126928318937</v>
      </c>
      <c r="D124" s="114">
        <v>3.3072185042217708</v>
      </c>
      <c r="E124" s="113">
        <v>4.1465227878482693</v>
      </c>
      <c r="F124" s="114">
        <v>2.6108092815944297</v>
      </c>
      <c r="G124" s="113">
        <v>2.7089784395950209</v>
      </c>
      <c r="H124" s="114">
        <v>2.3706954866070729</v>
      </c>
      <c r="I124" s="113">
        <v>2.7147856089424391</v>
      </c>
      <c r="J124" s="114">
        <v>3.6428560180154639</v>
      </c>
      <c r="K124" s="113">
        <v>3.662765724766194</v>
      </c>
    </row>
    <row r="125" spans="1:11">
      <c r="A125" s="112" t="s">
        <v>66</v>
      </c>
      <c r="B125" s="114">
        <v>69.036722338238675</v>
      </c>
      <c r="C125" s="113">
        <v>68.645793660036702</v>
      </c>
      <c r="D125" s="114">
        <v>70.418370221481169</v>
      </c>
      <c r="E125" s="113">
        <v>71.535116274565596</v>
      </c>
      <c r="F125" s="114">
        <v>72.955433797336084</v>
      </c>
      <c r="G125" s="113">
        <v>75.367557615097041</v>
      </c>
      <c r="H125" s="114">
        <v>77.267555208708643</v>
      </c>
      <c r="I125" s="113">
        <v>76.770583337414905</v>
      </c>
      <c r="J125" s="114">
        <v>77.672530091389632</v>
      </c>
      <c r="K125" s="113">
        <v>79.079848529965929</v>
      </c>
    </row>
    <row r="126" spans="1:11">
      <c r="A126" s="112" t="s">
        <v>67</v>
      </c>
      <c r="B126" s="114">
        <v>25.437211512243231</v>
      </c>
      <c r="C126" s="113">
        <v>26.959952659592883</v>
      </c>
      <c r="D126" s="114">
        <v>26.241977113359678</v>
      </c>
      <c r="E126" s="113">
        <v>24.303313553223791</v>
      </c>
      <c r="F126" s="114">
        <v>24.254054490973019</v>
      </c>
      <c r="G126" s="113">
        <v>21.72250029871029</v>
      </c>
      <c r="H126" s="114">
        <v>20.311763474456672</v>
      </c>
      <c r="I126" s="113">
        <v>20.298308054834479</v>
      </c>
      <c r="J126" s="114">
        <v>18.637108077038157</v>
      </c>
      <c r="K126" s="113">
        <v>17.257385745267879</v>
      </c>
    </row>
    <row r="127" spans="1:11">
      <c r="A127" s="115" t="s">
        <v>288</v>
      </c>
      <c r="B127" s="111">
        <v>100</v>
      </c>
      <c r="C127" s="110">
        <v>100</v>
      </c>
      <c r="D127" s="111">
        <v>100</v>
      </c>
      <c r="E127" s="110">
        <v>100</v>
      </c>
      <c r="F127" s="111">
        <v>100</v>
      </c>
      <c r="G127" s="110">
        <v>100</v>
      </c>
      <c r="H127" s="111">
        <v>100</v>
      </c>
      <c r="I127" s="110">
        <v>100</v>
      </c>
      <c r="J127" s="111">
        <v>100</v>
      </c>
      <c r="K127" s="110">
        <v>100</v>
      </c>
    </row>
    <row r="128" spans="1:11">
      <c r="A128" s="112" t="s">
        <v>63</v>
      </c>
      <c r="B128" s="114">
        <v>0</v>
      </c>
      <c r="C128" s="113">
        <v>0.12009469064992791</v>
      </c>
      <c r="D128" s="114">
        <v>0</v>
      </c>
      <c r="E128" s="113">
        <v>0</v>
      </c>
      <c r="F128" s="114">
        <v>0</v>
      </c>
      <c r="G128" s="113">
        <v>1.814414225007524E-2</v>
      </c>
      <c r="H128" s="114">
        <v>1.6564897269076766E-2</v>
      </c>
      <c r="I128" s="113">
        <v>2.5730459145748757E-2</v>
      </c>
      <c r="J128" s="114">
        <v>6.6256246031526925E-2</v>
      </c>
      <c r="K128" s="113">
        <v>2.1442483516090797E-2</v>
      </c>
    </row>
    <row r="129" spans="1:11">
      <c r="A129" s="112" t="s">
        <v>64</v>
      </c>
      <c r="B129" s="114">
        <v>4.2946979259711651E-2</v>
      </c>
      <c r="C129" s="113">
        <v>0.32628609923630481</v>
      </c>
      <c r="D129" s="114">
        <v>2.4527428063033967E-2</v>
      </c>
      <c r="E129" s="113">
        <v>0.13136166857584908</v>
      </c>
      <c r="F129" s="114">
        <v>3.7068463714897179E-2</v>
      </c>
      <c r="G129" s="113">
        <v>6.912054190504853E-2</v>
      </c>
      <c r="H129" s="114">
        <v>5.0265895161336387E-2</v>
      </c>
      <c r="I129" s="113">
        <v>0.21823241275468389</v>
      </c>
      <c r="J129" s="114">
        <v>0</v>
      </c>
      <c r="K129" s="113">
        <v>0</v>
      </c>
    </row>
    <row r="130" spans="1:11">
      <c r="A130" s="112" t="s">
        <v>65</v>
      </c>
      <c r="B130" s="114">
        <v>8.2641092257623097</v>
      </c>
      <c r="C130" s="113">
        <v>7.1446110065288702</v>
      </c>
      <c r="D130" s="114">
        <v>4.8085946545441249</v>
      </c>
      <c r="E130" s="113">
        <v>5.801187164343415</v>
      </c>
      <c r="F130" s="114">
        <v>4.3847938211504545</v>
      </c>
      <c r="G130" s="113">
        <v>4.9160545418676076</v>
      </c>
      <c r="H130" s="114">
        <v>3.7600888792418989</v>
      </c>
      <c r="I130" s="113">
        <v>2.7791618677318262</v>
      </c>
      <c r="J130" s="114">
        <v>3.978003978003978</v>
      </c>
      <c r="K130" s="113">
        <v>3.4590299658707133</v>
      </c>
    </row>
    <row r="131" spans="1:11">
      <c r="A131" s="112" t="s">
        <v>66</v>
      </c>
      <c r="B131" s="114">
        <v>71.067126291879418</v>
      </c>
      <c r="C131" s="113">
        <v>69.714889223272252</v>
      </c>
      <c r="D131" s="114">
        <v>72.839605854895126</v>
      </c>
      <c r="E131" s="113">
        <v>74.635891637780986</v>
      </c>
      <c r="F131" s="114">
        <v>74.338052805184958</v>
      </c>
      <c r="G131" s="113">
        <v>75.696353459411128</v>
      </c>
      <c r="H131" s="114">
        <v>78.636137751400881</v>
      </c>
      <c r="I131" s="113">
        <v>81.497621634278957</v>
      </c>
      <c r="J131" s="114">
        <v>80.083162105634017</v>
      </c>
      <c r="K131" s="113">
        <v>82.160091964429299</v>
      </c>
    </row>
    <row r="132" spans="1:11">
      <c r="A132" s="112" t="s">
        <v>67</v>
      </c>
      <c r="B132" s="114">
        <v>20.625817503098549</v>
      </c>
      <c r="C132" s="113">
        <v>22.694118980312656</v>
      </c>
      <c r="D132" s="114">
        <v>22.327272062497716</v>
      </c>
      <c r="E132" s="113">
        <v>19.431559529299751</v>
      </c>
      <c r="F132" s="114">
        <v>21.240084909949697</v>
      </c>
      <c r="G132" s="113">
        <v>19.300327314566147</v>
      </c>
      <c r="H132" s="114">
        <v>17.536942576926812</v>
      </c>
      <c r="I132" s="113">
        <v>15.479253626088779</v>
      </c>
      <c r="J132" s="114">
        <v>15.872577670330479</v>
      </c>
      <c r="K132" s="113">
        <v>14.359435586183894</v>
      </c>
    </row>
    <row r="133" spans="1:11">
      <c r="A133" s="115" t="s">
        <v>289</v>
      </c>
      <c r="B133" s="111">
        <v>100</v>
      </c>
      <c r="C133" s="110">
        <v>100</v>
      </c>
      <c r="D133" s="111">
        <v>100</v>
      </c>
      <c r="E133" s="110">
        <v>100</v>
      </c>
      <c r="F133" s="111">
        <v>100</v>
      </c>
      <c r="G133" s="110">
        <v>100</v>
      </c>
      <c r="H133" s="111">
        <v>100</v>
      </c>
      <c r="I133" s="110">
        <v>100</v>
      </c>
      <c r="J133" s="111">
        <v>100</v>
      </c>
      <c r="K133" s="110">
        <v>100</v>
      </c>
    </row>
    <row r="134" spans="1:11">
      <c r="A134" s="112" t="s">
        <v>63</v>
      </c>
      <c r="B134" s="114">
        <v>7.9096361074066091E-2</v>
      </c>
      <c r="C134" s="113">
        <v>0.12249814121699378</v>
      </c>
      <c r="D134" s="114">
        <v>0.20950551209917204</v>
      </c>
      <c r="E134" s="113">
        <v>5.6251529385082752E-2</v>
      </c>
      <c r="F134" s="114">
        <v>2.4444042668595189E-2</v>
      </c>
      <c r="G134" s="113">
        <v>8.7029944640886203E-2</v>
      </c>
      <c r="H134" s="114">
        <v>2.6406729291057827E-2</v>
      </c>
      <c r="I134" s="113">
        <v>0.12234943653787922</v>
      </c>
      <c r="J134" s="114">
        <v>0</v>
      </c>
      <c r="K134" s="113">
        <v>9.1432821315923396E-2</v>
      </c>
    </row>
    <row r="135" spans="1:11">
      <c r="A135" s="112" t="s">
        <v>64</v>
      </c>
      <c r="B135" s="114">
        <v>1.1287264499218079</v>
      </c>
      <c r="C135" s="113">
        <v>1.1727302720374315</v>
      </c>
      <c r="D135" s="114">
        <v>2.2382324687800192</v>
      </c>
      <c r="E135" s="113">
        <v>1.6911268807706312</v>
      </c>
      <c r="F135" s="114">
        <v>0.79537154221659745</v>
      </c>
      <c r="G135" s="113">
        <v>0.52794324033809115</v>
      </c>
      <c r="H135" s="114">
        <v>0.14587933694843838</v>
      </c>
      <c r="I135" s="113">
        <v>0.75455639122357621</v>
      </c>
      <c r="J135" s="114">
        <v>0.58956239579359238</v>
      </c>
      <c r="K135" s="113">
        <v>0.37042752032080078</v>
      </c>
    </row>
    <row r="136" spans="1:11">
      <c r="A136" s="112" t="s">
        <v>65</v>
      </c>
      <c r="B136" s="114">
        <v>22.272121081564627</v>
      </c>
      <c r="C136" s="113">
        <v>21.30678365028675</v>
      </c>
      <c r="D136" s="114">
        <v>16.56054160376927</v>
      </c>
      <c r="E136" s="113">
        <v>17.742508251219032</v>
      </c>
      <c r="F136" s="114">
        <v>13.030988971252938</v>
      </c>
      <c r="G136" s="113">
        <v>12.799165434703047</v>
      </c>
      <c r="H136" s="114">
        <v>11.225857469321804</v>
      </c>
      <c r="I136" s="113">
        <v>8.0151838787908538</v>
      </c>
      <c r="J136" s="114">
        <v>11.044988125584974</v>
      </c>
      <c r="K136" s="113">
        <v>7.5501083488516754</v>
      </c>
    </row>
    <row r="137" spans="1:11">
      <c r="A137" s="112" t="s">
        <v>66</v>
      </c>
      <c r="B137" s="114">
        <v>64.503164676650456</v>
      </c>
      <c r="C137" s="113">
        <v>66.151206275188287</v>
      </c>
      <c r="D137" s="114">
        <v>69.077657319732239</v>
      </c>
      <c r="E137" s="113">
        <v>70.329332561429055</v>
      </c>
      <c r="F137" s="114">
        <v>75.86201410233231</v>
      </c>
      <c r="G137" s="113">
        <v>75.932185806050029</v>
      </c>
      <c r="H137" s="114">
        <v>77.763392850770572</v>
      </c>
      <c r="I137" s="113">
        <v>80.324110068117406</v>
      </c>
      <c r="J137" s="114">
        <v>78.501434302604196</v>
      </c>
      <c r="K137" s="113">
        <v>82.320687682158805</v>
      </c>
    </row>
    <row r="138" spans="1:11" ht="13.5" thickBot="1">
      <c r="A138" s="120" t="s">
        <v>67</v>
      </c>
      <c r="B138" s="121">
        <v>12.016891430789039</v>
      </c>
      <c r="C138" s="122">
        <v>11.246781661270539</v>
      </c>
      <c r="D138" s="121">
        <v>11.914063095619291</v>
      </c>
      <c r="E138" s="122">
        <v>10.180780777196198</v>
      </c>
      <c r="F138" s="121">
        <v>10.287181341529561</v>
      </c>
      <c r="G138" s="122">
        <v>10.653675574267954</v>
      </c>
      <c r="H138" s="121">
        <v>10.838463613668123</v>
      </c>
      <c r="I138" s="122">
        <v>10.783800225330289</v>
      </c>
      <c r="J138" s="121">
        <v>9.8640151760172454</v>
      </c>
      <c r="K138" s="122">
        <v>9.6673436273527891</v>
      </c>
    </row>
    <row r="139" spans="1:11" ht="13.5" thickTop="1">
      <c r="A139" s="704" t="s">
        <v>462</v>
      </c>
      <c r="B139" s="704"/>
      <c r="C139" s="704"/>
      <c r="D139" s="704"/>
      <c r="E139" s="704"/>
      <c r="F139" s="704"/>
      <c r="G139" s="704"/>
      <c r="H139" s="704"/>
      <c r="I139" s="704"/>
      <c r="J139" s="125"/>
      <c r="K139" s="124"/>
    </row>
    <row r="140" spans="1:11" ht="36" customHeight="1">
      <c r="A140" s="667" t="s">
        <v>471</v>
      </c>
      <c r="B140" s="667"/>
      <c r="C140" s="667"/>
      <c r="D140" s="667"/>
      <c r="E140" s="667"/>
      <c r="F140" s="667"/>
      <c r="G140" s="667"/>
      <c r="H140" s="667"/>
      <c r="I140" s="667"/>
      <c r="J140" s="667"/>
      <c r="K140" s="667"/>
    </row>
    <row r="141" spans="1:11" ht="26.25" customHeight="1">
      <c r="A141" s="700" t="s">
        <v>475</v>
      </c>
      <c r="B141" s="700"/>
      <c r="C141" s="700"/>
      <c r="D141" s="700"/>
      <c r="E141" s="700"/>
      <c r="F141" s="700"/>
      <c r="G141" s="700"/>
      <c r="H141" s="700"/>
      <c r="I141" s="700"/>
      <c r="J141" s="700"/>
      <c r="K141" s="700"/>
    </row>
    <row r="150" ht="12.75" hidden="1" customHeight="1"/>
    <row r="169" ht="12.75" hidden="1" customHeight="1"/>
    <row r="201" spans="1:11" s="589" customFormat="1" ht="30.75" hidden="1" customHeight="1">
      <c r="A201"/>
      <c r="B201"/>
      <c r="C201"/>
      <c r="D201"/>
      <c r="E201"/>
      <c r="F201"/>
      <c r="G201"/>
      <c r="H201"/>
      <c r="I201"/>
      <c r="J201"/>
      <c r="K201"/>
    </row>
    <row r="202" spans="1:11" ht="24.75" hidden="1" customHeight="1"/>
  </sheetData>
  <mergeCells count="8">
    <mergeCell ref="A141:K141"/>
    <mergeCell ref="A1:K1"/>
    <mergeCell ref="A2:K2"/>
    <mergeCell ref="A3:K3"/>
    <mergeCell ref="A4:K4"/>
    <mergeCell ref="B5:K6"/>
    <mergeCell ref="A139:I139"/>
    <mergeCell ref="A140:K140"/>
  </mergeCells>
  <hyperlinks>
    <hyperlink ref="A5" location="Índice!A1" display="Índice" xr:uid="{00000000-0004-0000-1B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rowBreaks count="2" manualBreakCount="2">
    <brk id="131" max="16383" man="1"/>
    <brk id="162"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K357"/>
  <sheetViews>
    <sheetView zoomScaleNormal="100" workbookViewId="0">
      <selection activeCell="A3" sqref="A3:K3"/>
    </sheetView>
  </sheetViews>
  <sheetFormatPr defaultColWidth="0" defaultRowHeight="12.75" zeroHeight="1"/>
  <cols>
    <col min="1" max="1" width="24" customWidth="1"/>
    <col min="2" max="11" width="8.5703125" customWidth="1"/>
    <col min="12" max="16384" width="7.140625" hidden="1"/>
  </cols>
  <sheetData>
    <row r="1" spans="1:11" s="92" customFormat="1" ht="18">
      <c r="A1" s="669" t="s">
        <v>159</v>
      </c>
      <c r="B1" s="669"/>
      <c r="C1" s="669"/>
      <c r="D1" s="669"/>
      <c r="E1" s="669"/>
      <c r="F1" s="669"/>
      <c r="G1" s="669"/>
      <c r="H1" s="669"/>
      <c r="I1" s="669"/>
      <c r="J1" s="669"/>
      <c r="K1" s="669"/>
    </row>
    <row r="2" spans="1:11" s="29" customFormat="1" ht="15" customHeight="1">
      <c r="A2" s="663"/>
      <c r="B2" s="663"/>
      <c r="C2" s="663"/>
      <c r="D2" s="663"/>
      <c r="E2" s="663"/>
      <c r="F2" s="663"/>
      <c r="G2" s="663"/>
      <c r="H2" s="663"/>
      <c r="I2" s="663"/>
      <c r="J2" s="663"/>
      <c r="K2" s="663"/>
    </row>
    <row r="3" spans="1:11" s="88" customFormat="1" ht="15">
      <c r="A3" s="663" t="s">
        <v>347</v>
      </c>
      <c r="B3" s="663"/>
      <c r="C3" s="663"/>
      <c r="D3" s="663"/>
      <c r="E3" s="663"/>
      <c r="F3" s="663"/>
      <c r="G3" s="663"/>
      <c r="H3" s="663"/>
      <c r="I3" s="663"/>
      <c r="J3" s="663"/>
      <c r="K3" s="663"/>
    </row>
    <row r="4" spans="1:11" s="88" customFormat="1" ht="15">
      <c r="A4" s="663" t="s">
        <v>442</v>
      </c>
      <c r="B4" s="663"/>
      <c r="C4" s="663"/>
      <c r="D4" s="663"/>
      <c r="E4" s="663"/>
      <c r="F4" s="663"/>
      <c r="G4" s="663"/>
      <c r="H4" s="663"/>
      <c r="I4" s="663"/>
      <c r="J4" s="663"/>
      <c r="K4" s="663"/>
    </row>
    <row r="5" spans="1:11" s="389" customFormat="1" ht="13.15" customHeight="1">
      <c r="A5" s="190" t="s">
        <v>202</v>
      </c>
      <c r="B5" s="665" t="s">
        <v>325</v>
      </c>
      <c r="C5" s="665"/>
      <c r="D5" s="665"/>
      <c r="E5" s="665"/>
      <c r="F5" s="665"/>
      <c r="G5" s="665"/>
      <c r="H5" s="665"/>
      <c r="I5" s="665"/>
      <c r="J5" s="665"/>
      <c r="K5" s="665"/>
    </row>
    <row r="6" spans="1:11" s="389" customFormat="1" ht="13.9" customHeight="1" thickBot="1">
      <c r="A6" s="190"/>
      <c r="B6" s="666"/>
      <c r="C6" s="666"/>
      <c r="D6" s="666"/>
      <c r="E6" s="666"/>
      <c r="F6" s="666"/>
      <c r="G6" s="666"/>
      <c r="H6" s="666"/>
      <c r="I6" s="666"/>
      <c r="J6" s="666"/>
      <c r="K6" s="666"/>
    </row>
    <row r="7" spans="1:11" ht="13.5" thickTop="1">
      <c r="A7" s="413" t="s">
        <v>22</v>
      </c>
      <c r="B7" s="457">
        <v>2016</v>
      </c>
      <c r="C7" s="107">
        <v>2017</v>
      </c>
      <c r="D7" s="457">
        <v>2018</v>
      </c>
      <c r="E7" s="107">
        <v>2019</v>
      </c>
      <c r="F7" s="457">
        <v>2020</v>
      </c>
      <c r="G7" s="107">
        <v>2021</v>
      </c>
      <c r="H7" s="457">
        <v>2022</v>
      </c>
      <c r="I7" s="107">
        <v>2023</v>
      </c>
      <c r="J7" s="457">
        <v>2024</v>
      </c>
      <c r="K7" s="107" t="s">
        <v>392</v>
      </c>
    </row>
    <row r="8" spans="1:11">
      <c r="A8" s="136" t="s">
        <v>9</v>
      </c>
      <c r="B8" s="151"/>
      <c r="C8" s="234"/>
      <c r="D8" s="151"/>
      <c r="E8" s="234"/>
      <c r="F8" s="151"/>
      <c r="G8" s="234"/>
      <c r="H8" s="151"/>
      <c r="I8" s="234"/>
      <c r="J8" s="151"/>
      <c r="K8" s="234"/>
    </row>
    <row r="9" spans="1:11" ht="12" customHeight="1">
      <c r="A9" s="486" t="s">
        <v>0</v>
      </c>
      <c r="B9" s="152">
        <v>3064628</v>
      </c>
      <c r="C9" s="487">
        <v>3180069</v>
      </c>
      <c r="D9" s="152">
        <v>3284060</v>
      </c>
      <c r="E9" s="487">
        <v>3357809</v>
      </c>
      <c r="F9" s="152">
        <v>3459715</v>
      </c>
      <c r="G9" s="487">
        <v>3473848</v>
      </c>
      <c r="H9" s="152">
        <v>3509679</v>
      </c>
      <c r="I9" s="487">
        <v>3675087</v>
      </c>
      <c r="J9" s="152">
        <v>3808881</v>
      </c>
      <c r="K9" s="487">
        <v>3876297</v>
      </c>
    </row>
    <row r="10" spans="1:11" ht="12" customHeight="1">
      <c r="A10" s="273" t="s">
        <v>69</v>
      </c>
      <c r="B10" s="144">
        <v>73261</v>
      </c>
      <c r="C10" s="397">
        <v>75462</v>
      </c>
      <c r="D10" s="144">
        <v>73123</v>
      </c>
      <c r="E10" s="397">
        <v>63301</v>
      </c>
      <c r="F10" s="144">
        <v>76890</v>
      </c>
      <c r="G10" s="397">
        <v>88668</v>
      </c>
      <c r="H10" s="144">
        <v>92695</v>
      </c>
      <c r="I10" s="397">
        <v>84667</v>
      </c>
      <c r="J10" s="144">
        <v>111110</v>
      </c>
      <c r="K10" s="278">
        <v>131682</v>
      </c>
    </row>
    <row r="11" spans="1:11" ht="12" customHeight="1">
      <c r="A11" s="273" t="s">
        <v>70</v>
      </c>
      <c r="B11" s="144">
        <v>14912</v>
      </c>
      <c r="C11" s="397">
        <v>14173</v>
      </c>
      <c r="D11" s="144">
        <v>12569</v>
      </c>
      <c r="E11" s="397">
        <v>13438</v>
      </c>
      <c r="F11" s="144">
        <v>13622</v>
      </c>
      <c r="G11" s="397">
        <v>8180</v>
      </c>
      <c r="H11" s="144">
        <v>10857</v>
      </c>
      <c r="I11" s="397">
        <v>15380</v>
      </c>
      <c r="J11" s="144">
        <v>8247</v>
      </c>
      <c r="K11" s="397">
        <v>6978</v>
      </c>
    </row>
    <row r="12" spans="1:11" ht="12" customHeight="1">
      <c r="A12" s="273" t="s">
        <v>71</v>
      </c>
      <c r="B12" s="144">
        <v>98052</v>
      </c>
      <c r="C12" s="397">
        <v>113484</v>
      </c>
      <c r="D12" s="144">
        <v>129936</v>
      </c>
      <c r="E12" s="397">
        <v>134633</v>
      </c>
      <c r="F12" s="144">
        <v>96419</v>
      </c>
      <c r="G12" s="397">
        <v>86210</v>
      </c>
      <c r="H12" s="144">
        <v>81009</v>
      </c>
      <c r="I12" s="397">
        <v>63066</v>
      </c>
      <c r="J12" s="144">
        <v>78911</v>
      </c>
      <c r="K12" s="397">
        <v>86415</v>
      </c>
    </row>
    <row r="13" spans="1:11" ht="12" customHeight="1">
      <c r="A13" s="273" t="s">
        <v>72</v>
      </c>
      <c r="B13" s="144">
        <v>47521</v>
      </c>
      <c r="C13" s="397">
        <v>52463</v>
      </c>
      <c r="D13" s="144">
        <v>56250</v>
      </c>
      <c r="E13" s="397">
        <v>51042</v>
      </c>
      <c r="F13" s="144">
        <v>50064</v>
      </c>
      <c r="G13" s="397">
        <v>45690</v>
      </c>
      <c r="H13" s="144">
        <v>41353</v>
      </c>
      <c r="I13" s="397">
        <v>35363</v>
      </c>
      <c r="J13" s="144">
        <v>32611</v>
      </c>
      <c r="K13" s="397">
        <v>39822</v>
      </c>
    </row>
    <row r="14" spans="1:11" ht="12" customHeight="1">
      <c r="A14" s="273" t="s">
        <v>73</v>
      </c>
      <c r="B14" s="144">
        <v>1427847</v>
      </c>
      <c r="C14" s="397">
        <v>1448485</v>
      </c>
      <c r="D14" s="144">
        <v>1449049</v>
      </c>
      <c r="E14" s="397">
        <v>1462715</v>
      </c>
      <c r="F14" s="144">
        <v>1481552</v>
      </c>
      <c r="G14" s="397">
        <v>1416911</v>
      </c>
      <c r="H14" s="144">
        <v>1431445</v>
      </c>
      <c r="I14" s="397">
        <v>1463425</v>
      </c>
      <c r="J14" s="144">
        <v>1471398</v>
      </c>
      <c r="K14" s="397">
        <v>1420869</v>
      </c>
    </row>
    <row r="15" spans="1:11" ht="12" customHeight="1">
      <c r="A15" s="273" t="s">
        <v>74</v>
      </c>
      <c r="B15" s="144">
        <v>13094</v>
      </c>
      <c r="C15" s="397">
        <v>11499</v>
      </c>
      <c r="D15" s="144">
        <v>13750</v>
      </c>
      <c r="E15" s="397">
        <v>17152</v>
      </c>
      <c r="F15" s="144">
        <v>16096</v>
      </c>
      <c r="G15" s="397">
        <v>11398</v>
      </c>
      <c r="H15" s="144">
        <v>13702</v>
      </c>
      <c r="I15" s="397">
        <v>13649</v>
      </c>
      <c r="J15" s="144">
        <v>18348</v>
      </c>
      <c r="K15" s="397">
        <v>22876</v>
      </c>
    </row>
    <row r="16" spans="1:11" ht="12" customHeight="1">
      <c r="A16" s="273" t="s">
        <v>75</v>
      </c>
      <c r="B16" s="144">
        <v>289139</v>
      </c>
      <c r="C16" s="397">
        <v>322622</v>
      </c>
      <c r="D16" s="144">
        <v>322703</v>
      </c>
      <c r="E16" s="397">
        <v>316701</v>
      </c>
      <c r="F16" s="144">
        <v>315652</v>
      </c>
      <c r="G16" s="397">
        <v>346627</v>
      </c>
      <c r="H16" s="144">
        <v>336998</v>
      </c>
      <c r="I16" s="397">
        <v>346705</v>
      </c>
      <c r="J16" s="144">
        <v>368773</v>
      </c>
      <c r="K16" s="397">
        <v>354216</v>
      </c>
    </row>
    <row r="17" spans="1:11" ht="12" customHeight="1">
      <c r="A17" s="273" t="s">
        <v>76</v>
      </c>
      <c r="B17" s="144">
        <v>122257</v>
      </c>
      <c r="C17" s="397">
        <v>118976</v>
      </c>
      <c r="D17" s="144">
        <v>123954</v>
      </c>
      <c r="E17" s="397">
        <v>123241</v>
      </c>
      <c r="F17" s="144">
        <v>146733</v>
      </c>
      <c r="G17" s="397">
        <v>155622</v>
      </c>
      <c r="H17" s="144">
        <v>155959</v>
      </c>
      <c r="I17" s="397">
        <v>186171</v>
      </c>
      <c r="J17" s="144">
        <v>205418</v>
      </c>
      <c r="K17" s="397">
        <v>227656</v>
      </c>
    </row>
    <row r="18" spans="1:11" ht="12" customHeight="1">
      <c r="A18" s="273" t="s">
        <v>293</v>
      </c>
      <c r="B18" s="119">
        <v>978014</v>
      </c>
      <c r="C18" s="278">
        <v>1022742</v>
      </c>
      <c r="D18" s="119">
        <v>1102349</v>
      </c>
      <c r="E18" s="278">
        <v>1175211</v>
      </c>
      <c r="F18" s="119">
        <v>1262538</v>
      </c>
      <c r="G18" s="278">
        <v>1313579</v>
      </c>
      <c r="H18" s="119">
        <v>1345463</v>
      </c>
      <c r="I18" s="278">
        <v>1464605</v>
      </c>
      <c r="J18" s="119">
        <v>1510109</v>
      </c>
      <c r="K18" s="397">
        <v>1583247</v>
      </c>
    </row>
    <row r="19" spans="1:11" ht="12" customHeight="1">
      <c r="A19" s="273" t="s">
        <v>294</v>
      </c>
      <c r="B19" s="119">
        <v>531</v>
      </c>
      <c r="C19" s="278">
        <v>163</v>
      </c>
      <c r="D19" s="119">
        <v>377</v>
      </c>
      <c r="E19" s="278">
        <v>375</v>
      </c>
      <c r="F19" s="119">
        <v>149</v>
      </c>
      <c r="G19" s="278">
        <v>963</v>
      </c>
      <c r="H19" s="119">
        <v>198</v>
      </c>
      <c r="I19" s="278">
        <v>2056</v>
      </c>
      <c r="J19" s="119">
        <v>3956</v>
      </c>
      <c r="K19" s="278">
        <v>2536</v>
      </c>
    </row>
    <row r="20" spans="1:11" ht="12" customHeight="1">
      <c r="A20" s="489" t="s">
        <v>167</v>
      </c>
      <c r="B20" s="202"/>
      <c r="C20" s="254"/>
      <c r="D20" s="202"/>
      <c r="E20" s="254"/>
      <c r="F20" s="202"/>
      <c r="G20" s="254"/>
      <c r="H20" s="202"/>
      <c r="I20" s="254"/>
      <c r="J20" s="202"/>
      <c r="K20" s="254"/>
    </row>
    <row r="21" spans="1:11" ht="12" customHeight="1">
      <c r="A21" s="249" t="s">
        <v>68</v>
      </c>
      <c r="B21" s="152">
        <v>2420066</v>
      </c>
      <c r="C21" s="487">
        <v>2534354</v>
      </c>
      <c r="D21" s="152">
        <v>2630646</v>
      </c>
      <c r="E21" s="487">
        <v>2726740</v>
      </c>
      <c r="F21" s="152">
        <v>2829987</v>
      </c>
      <c r="G21" s="487">
        <v>2868388</v>
      </c>
      <c r="H21" s="152">
        <v>2910149</v>
      </c>
      <c r="I21" s="487">
        <v>3071353</v>
      </c>
      <c r="J21" s="152">
        <v>3203219</v>
      </c>
      <c r="K21" s="487">
        <v>3282951</v>
      </c>
    </row>
    <row r="22" spans="1:11" ht="12" customHeight="1">
      <c r="A22" s="273" t="s">
        <v>69</v>
      </c>
      <c r="B22" s="144">
        <v>65140</v>
      </c>
      <c r="C22" s="397">
        <v>66192</v>
      </c>
      <c r="D22" s="144">
        <v>66703</v>
      </c>
      <c r="E22" s="397">
        <v>57292</v>
      </c>
      <c r="F22" s="144">
        <v>72846</v>
      </c>
      <c r="G22" s="397">
        <v>84271</v>
      </c>
      <c r="H22" s="144">
        <v>83665</v>
      </c>
      <c r="I22" s="397">
        <v>76786</v>
      </c>
      <c r="J22" s="144">
        <v>104345</v>
      </c>
      <c r="K22" s="278">
        <v>125215</v>
      </c>
    </row>
    <row r="23" spans="1:11" ht="12" customHeight="1">
      <c r="A23" s="273" t="s">
        <v>70</v>
      </c>
      <c r="B23" s="144">
        <v>14445</v>
      </c>
      <c r="C23" s="397">
        <v>13676</v>
      </c>
      <c r="D23" s="144">
        <v>12413</v>
      </c>
      <c r="E23" s="397">
        <v>12833</v>
      </c>
      <c r="F23" s="144">
        <v>12922</v>
      </c>
      <c r="G23" s="397">
        <v>7821</v>
      </c>
      <c r="H23" s="144">
        <v>10060</v>
      </c>
      <c r="I23" s="397">
        <v>14998</v>
      </c>
      <c r="J23" s="144">
        <v>8130</v>
      </c>
      <c r="K23" s="397">
        <v>6476</v>
      </c>
    </row>
    <row r="24" spans="1:11" ht="12" customHeight="1">
      <c r="A24" s="273" t="s">
        <v>71</v>
      </c>
      <c r="B24" s="144">
        <v>95134</v>
      </c>
      <c r="C24" s="397">
        <v>110323</v>
      </c>
      <c r="D24" s="144">
        <v>126412</v>
      </c>
      <c r="E24" s="397">
        <v>130828</v>
      </c>
      <c r="F24" s="144">
        <v>94498</v>
      </c>
      <c r="G24" s="397">
        <v>84212</v>
      </c>
      <c r="H24" s="144">
        <v>79381</v>
      </c>
      <c r="I24" s="397">
        <v>60327</v>
      </c>
      <c r="J24" s="144">
        <v>76377</v>
      </c>
      <c r="K24" s="397">
        <v>83679</v>
      </c>
    </row>
    <row r="25" spans="1:11" ht="12" customHeight="1">
      <c r="A25" s="273" t="s">
        <v>72</v>
      </c>
      <c r="B25" s="144">
        <v>39322</v>
      </c>
      <c r="C25" s="397">
        <v>44430</v>
      </c>
      <c r="D25" s="144">
        <v>46213</v>
      </c>
      <c r="E25" s="397">
        <v>44356</v>
      </c>
      <c r="F25" s="144">
        <v>41035</v>
      </c>
      <c r="G25" s="397">
        <v>37735</v>
      </c>
      <c r="H25" s="144">
        <v>33231</v>
      </c>
      <c r="I25" s="397">
        <v>27726</v>
      </c>
      <c r="J25" s="144">
        <v>26489</v>
      </c>
      <c r="K25" s="397">
        <v>34108</v>
      </c>
    </row>
    <row r="26" spans="1:11" ht="12" customHeight="1">
      <c r="A26" s="273" t="s">
        <v>73</v>
      </c>
      <c r="B26" s="144">
        <v>998569</v>
      </c>
      <c r="C26" s="397">
        <v>1021605</v>
      </c>
      <c r="D26" s="144">
        <v>1028786</v>
      </c>
      <c r="E26" s="397">
        <v>1049578</v>
      </c>
      <c r="F26" s="144">
        <v>1068407</v>
      </c>
      <c r="G26" s="397">
        <v>1035490</v>
      </c>
      <c r="H26" s="144">
        <v>1055368</v>
      </c>
      <c r="I26" s="397">
        <v>1088611</v>
      </c>
      <c r="J26" s="144">
        <v>1105251</v>
      </c>
      <c r="K26" s="397">
        <v>1072654</v>
      </c>
    </row>
    <row r="27" spans="1:11" ht="12" customHeight="1">
      <c r="A27" s="273" t="s">
        <v>74</v>
      </c>
      <c r="B27" s="144">
        <v>9143</v>
      </c>
      <c r="C27" s="397">
        <v>7351</v>
      </c>
      <c r="D27" s="144">
        <v>9077</v>
      </c>
      <c r="E27" s="397">
        <v>11278</v>
      </c>
      <c r="F27" s="144">
        <v>11118</v>
      </c>
      <c r="G27" s="397">
        <v>6894</v>
      </c>
      <c r="H27" s="144">
        <v>9353</v>
      </c>
      <c r="I27" s="397">
        <v>10961</v>
      </c>
      <c r="J27" s="144">
        <v>15040</v>
      </c>
      <c r="K27" s="397">
        <v>20259</v>
      </c>
    </row>
    <row r="28" spans="1:11" ht="12" customHeight="1">
      <c r="A28" s="273" t="s">
        <v>75</v>
      </c>
      <c r="B28" s="144">
        <v>208925</v>
      </c>
      <c r="C28" s="397">
        <v>244723</v>
      </c>
      <c r="D28" s="144">
        <v>237368</v>
      </c>
      <c r="E28" s="397">
        <v>240004</v>
      </c>
      <c r="F28" s="144">
        <v>243186</v>
      </c>
      <c r="G28" s="397">
        <v>268694</v>
      </c>
      <c r="H28" s="144">
        <v>260746</v>
      </c>
      <c r="I28" s="397">
        <v>274492</v>
      </c>
      <c r="J28" s="144">
        <v>292343</v>
      </c>
      <c r="K28" s="397">
        <v>278253</v>
      </c>
    </row>
    <row r="29" spans="1:11" ht="12" customHeight="1">
      <c r="A29" s="273" t="s">
        <v>76</v>
      </c>
      <c r="B29" s="144">
        <v>96949</v>
      </c>
      <c r="C29" s="397">
        <v>98144</v>
      </c>
      <c r="D29" s="144">
        <v>101849</v>
      </c>
      <c r="E29" s="397">
        <v>103213</v>
      </c>
      <c r="F29" s="144">
        <v>125672</v>
      </c>
      <c r="G29" s="397">
        <v>135501</v>
      </c>
      <c r="H29" s="144">
        <v>136067</v>
      </c>
      <c r="I29" s="397">
        <v>163003</v>
      </c>
      <c r="J29" s="144">
        <v>175772</v>
      </c>
      <c r="K29" s="397">
        <v>199136</v>
      </c>
    </row>
    <row r="30" spans="1:11" ht="12" customHeight="1">
      <c r="A30" s="273" t="s">
        <v>293</v>
      </c>
      <c r="B30" s="119">
        <v>891999</v>
      </c>
      <c r="C30" s="278">
        <v>927910</v>
      </c>
      <c r="D30" s="119">
        <v>1001448</v>
      </c>
      <c r="E30" s="278">
        <v>1076983</v>
      </c>
      <c r="F30" s="119">
        <v>1160154</v>
      </c>
      <c r="G30" s="278">
        <v>1207022</v>
      </c>
      <c r="H30" s="119">
        <v>1242278</v>
      </c>
      <c r="I30" s="278">
        <v>1352508</v>
      </c>
      <c r="J30" s="119">
        <v>1395828</v>
      </c>
      <c r="K30" s="397">
        <v>1461470</v>
      </c>
    </row>
    <row r="31" spans="1:11" ht="12" customHeight="1">
      <c r="A31" s="273" t="s">
        <v>294</v>
      </c>
      <c r="B31" s="119">
        <v>440</v>
      </c>
      <c r="C31" s="278">
        <v>0</v>
      </c>
      <c r="D31" s="119">
        <v>377</v>
      </c>
      <c r="E31" s="278">
        <v>375</v>
      </c>
      <c r="F31" s="119">
        <v>149</v>
      </c>
      <c r="G31" s="278">
        <v>748</v>
      </c>
      <c r="H31" s="119">
        <v>0</v>
      </c>
      <c r="I31" s="278">
        <v>1941</v>
      </c>
      <c r="J31" s="119">
        <v>3644</v>
      </c>
      <c r="K31" s="278">
        <v>1701</v>
      </c>
    </row>
    <row r="32" spans="1:11" ht="12" customHeight="1">
      <c r="A32" s="249" t="s">
        <v>10</v>
      </c>
      <c r="B32" s="152">
        <v>644562</v>
      </c>
      <c r="C32" s="487">
        <v>645715</v>
      </c>
      <c r="D32" s="152">
        <v>653414</v>
      </c>
      <c r="E32" s="487">
        <v>631069</v>
      </c>
      <c r="F32" s="152">
        <v>629728</v>
      </c>
      <c r="G32" s="487">
        <v>605460</v>
      </c>
      <c r="H32" s="152">
        <v>599530</v>
      </c>
      <c r="I32" s="487">
        <v>603734</v>
      </c>
      <c r="J32" s="152">
        <v>605662</v>
      </c>
      <c r="K32" s="487">
        <v>593346</v>
      </c>
    </row>
    <row r="33" spans="1:11" ht="12" customHeight="1">
      <c r="A33" s="273" t="s">
        <v>69</v>
      </c>
      <c r="B33" s="144">
        <v>8121</v>
      </c>
      <c r="C33" s="397">
        <v>9270</v>
      </c>
      <c r="D33" s="144">
        <v>6420</v>
      </c>
      <c r="E33" s="397">
        <v>6009</v>
      </c>
      <c r="F33" s="144">
        <v>4044</v>
      </c>
      <c r="G33" s="397">
        <v>4397</v>
      </c>
      <c r="H33" s="144">
        <v>9030</v>
      </c>
      <c r="I33" s="397">
        <v>7881</v>
      </c>
      <c r="J33" s="144">
        <v>6765</v>
      </c>
      <c r="K33" s="278">
        <v>6467</v>
      </c>
    </row>
    <row r="34" spans="1:11" ht="12" customHeight="1">
      <c r="A34" s="273" t="s">
        <v>70</v>
      </c>
      <c r="B34" s="144">
        <v>467</v>
      </c>
      <c r="C34" s="397">
        <v>497</v>
      </c>
      <c r="D34" s="144">
        <v>156</v>
      </c>
      <c r="E34" s="397">
        <v>605</v>
      </c>
      <c r="F34" s="144">
        <v>700</v>
      </c>
      <c r="G34" s="397">
        <v>359</v>
      </c>
      <c r="H34" s="144">
        <v>797</v>
      </c>
      <c r="I34" s="397">
        <v>382</v>
      </c>
      <c r="J34" s="144">
        <v>117</v>
      </c>
      <c r="K34" s="397">
        <v>502</v>
      </c>
    </row>
    <row r="35" spans="1:11" ht="12" customHeight="1">
      <c r="A35" s="273" t="s">
        <v>71</v>
      </c>
      <c r="B35" s="144">
        <v>2918</v>
      </c>
      <c r="C35" s="397">
        <v>3161</v>
      </c>
      <c r="D35" s="144">
        <v>3524</v>
      </c>
      <c r="E35" s="397">
        <v>3805</v>
      </c>
      <c r="F35" s="144">
        <v>1921</v>
      </c>
      <c r="G35" s="397">
        <v>1998</v>
      </c>
      <c r="H35" s="144">
        <v>1628</v>
      </c>
      <c r="I35" s="397">
        <v>2739</v>
      </c>
      <c r="J35" s="144">
        <v>2534</v>
      </c>
      <c r="K35" s="397">
        <v>2736</v>
      </c>
    </row>
    <row r="36" spans="1:11" ht="12" customHeight="1">
      <c r="A36" s="273" t="s">
        <v>72</v>
      </c>
      <c r="B36" s="144">
        <v>8199</v>
      </c>
      <c r="C36" s="397">
        <v>8033</v>
      </c>
      <c r="D36" s="144">
        <v>10037</v>
      </c>
      <c r="E36" s="397">
        <v>6686</v>
      </c>
      <c r="F36" s="144">
        <v>9029</v>
      </c>
      <c r="G36" s="397">
        <v>7955</v>
      </c>
      <c r="H36" s="144">
        <v>8122</v>
      </c>
      <c r="I36" s="397">
        <v>7637</v>
      </c>
      <c r="J36" s="144">
        <v>6122</v>
      </c>
      <c r="K36" s="397">
        <v>5714</v>
      </c>
    </row>
    <row r="37" spans="1:11" ht="12" customHeight="1">
      <c r="A37" s="273" t="s">
        <v>73</v>
      </c>
      <c r="B37" s="144">
        <v>429278</v>
      </c>
      <c r="C37" s="397">
        <v>426880</v>
      </c>
      <c r="D37" s="144">
        <v>420263</v>
      </c>
      <c r="E37" s="397">
        <v>413137</v>
      </c>
      <c r="F37" s="144">
        <v>413145</v>
      </c>
      <c r="G37" s="397">
        <v>381421</v>
      </c>
      <c r="H37" s="144">
        <v>376077</v>
      </c>
      <c r="I37" s="397">
        <v>374814</v>
      </c>
      <c r="J37" s="144">
        <v>366147</v>
      </c>
      <c r="K37" s="397">
        <v>348215</v>
      </c>
    </row>
    <row r="38" spans="1:11" ht="12" customHeight="1">
      <c r="A38" s="273" t="s">
        <v>74</v>
      </c>
      <c r="B38" s="144">
        <v>3951</v>
      </c>
      <c r="C38" s="397">
        <v>4148</v>
      </c>
      <c r="D38" s="144">
        <v>4673</v>
      </c>
      <c r="E38" s="397">
        <v>5874</v>
      </c>
      <c r="F38" s="144">
        <v>4978</v>
      </c>
      <c r="G38" s="397">
        <v>4504</v>
      </c>
      <c r="H38" s="144">
        <v>4349</v>
      </c>
      <c r="I38" s="397">
        <v>2688</v>
      </c>
      <c r="J38" s="144">
        <v>3308</v>
      </c>
      <c r="K38" s="397">
        <v>2617</v>
      </c>
    </row>
    <row r="39" spans="1:11" ht="12" customHeight="1">
      <c r="A39" s="273" t="s">
        <v>75</v>
      </c>
      <c r="B39" s="144">
        <v>80214</v>
      </c>
      <c r="C39" s="397">
        <v>77899</v>
      </c>
      <c r="D39" s="144">
        <v>85335</v>
      </c>
      <c r="E39" s="397">
        <v>76697</v>
      </c>
      <c r="F39" s="144">
        <v>72466</v>
      </c>
      <c r="G39" s="397">
        <v>77933</v>
      </c>
      <c r="H39" s="144">
        <v>76252</v>
      </c>
      <c r="I39" s="397">
        <v>72213</v>
      </c>
      <c r="J39" s="144">
        <v>76430</v>
      </c>
      <c r="K39" s="397">
        <v>75963</v>
      </c>
    </row>
    <row r="40" spans="1:11" ht="12" customHeight="1">
      <c r="A40" s="273" t="s">
        <v>76</v>
      </c>
      <c r="B40" s="144">
        <v>25308</v>
      </c>
      <c r="C40" s="397">
        <v>20832</v>
      </c>
      <c r="D40" s="144">
        <v>22105</v>
      </c>
      <c r="E40" s="397">
        <v>20028</v>
      </c>
      <c r="F40" s="144">
        <v>21061</v>
      </c>
      <c r="G40" s="397">
        <v>20121</v>
      </c>
      <c r="H40" s="144">
        <v>19892</v>
      </c>
      <c r="I40" s="397">
        <v>23168</v>
      </c>
      <c r="J40" s="144">
        <v>29646</v>
      </c>
      <c r="K40" s="397">
        <v>28520</v>
      </c>
    </row>
    <row r="41" spans="1:11" ht="12" customHeight="1">
      <c r="A41" s="273" t="s">
        <v>293</v>
      </c>
      <c r="B41" s="119">
        <v>86015</v>
      </c>
      <c r="C41" s="278">
        <v>94832</v>
      </c>
      <c r="D41" s="119">
        <v>100901</v>
      </c>
      <c r="E41" s="278">
        <v>98228</v>
      </c>
      <c r="F41" s="119">
        <v>102384</v>
      </c>
      <c r="G41" s="278">
        <v>106557</v>
      </c>
      <c r="H41" s="119">
        <v>103185</v>
      </c>
      <c r="I41" s="278">
        <v>112097</v>
      </c>
      <c r="J41" s="119">
        <v>114281</v>
      </c>
      <c r="K41" s="397">
        <v>121777</v>
      </c>
    </row>
    <row r="42" spans="1:11" ht="12" customHeight="1">
      <c r="A42" s="273" t="s">
        <v>294</v>
      </c>
      <c r="B42" s="119">
        <v>91</v>
      </c>
      <c r="C42" s="278">
        <v>163</v>
      </c>
      <c r="D42" s="119">
        <v>0</v>
      </c>
      <c r="E42" s="278">
        <v>0</v>
      </c>
      <c r="F42" s="119">
        <v>0</v>
      </c>
      <c r="G42" s="278">
        <v>215</v>
      </c>
      <c r="H42" s="119">
        <v>198</v>
      </c>
      <c r="I42" s="278">
        <v>115</v>
      </c>
      <c r="J42" s="119">
        <v>312</v>
      </c>
      <c r="K42" s="278">
        <v>835</v>
      </c>
    </row>
    <row r="43" spans="1:11" ht="12" customHeight="1">
      <c r="A43" s="201" t="s">
        <v>391</v>
      </c>
      <c r="B43" s="202"/>
      <c r="C43" s="202"/>
      <c r="D43" s="202"/>
      <c r="E43" s="202"/>
      <c r="F43" s="202"/>
      <c r="G43" s="202"/>
      <c r="H43" s="202"/>
      <c r="I43" s="202"/>
      <c r="J43" s="202"/>
      <c r="K43" s="202"/>
    </row>
    <row r="44" spans="1:11" ht="12" customHeight="1">
      <c r="A44" s="249" t="s">
        <v>3</v>
      </c>
      <c r="B44" s="152">
        <v>506591</v>
      </c>
      <c r="C44" s="487">
        <v>518766</v>
      </c>
      <c r="D44" s="152">
        <v>519407</v>
      </c>
      <c r="E44" s="487">
        <v>546098</v>
      </c>
      <c r="F44" s="152">
        <v>563881</v>
      </c>
      <c r="G44" s="487">
        <v>564276</v>
      </c>
      <c r="H44" s="152">
        <v>568584</v>
      </c>
      <c r="I44" s="487">
        <v>577569</v>
      </c>
      <c r="J44" s="152">
        <v>599557</v>
      </c>
      <c r="K44" s="487">
        <v>609826</v>
      </c>
    </row>
    <row r="45" spans="1:11" ht="12" customHeight="1">
      <c r="A45" s="273" t="s">
        <v>69</v>
      </c>
      <c r="B45" s="144">
        <v>20630</v>
      </c>
      <c r="C45" s="397">
        <v>18263</v>
      </c>
      <c r="D45" s="144">
        <v>19951</v>
      </c>
      <c r="E45" s="397">
        <v>13651</v>
      </c>
      <c r="F45" s="144">
        <v>13847</v>
      </c>
      <c r="G45" s="397">
        <v>15532</v>
      </c>
      <c r="H45" s="144">
        <v>13907</v>
      </c>
      <c r="I45" s="397">
        <v>9420</v>
      </c>
      <c r="J45" s="144">
        <v>8974</v>
      </c>
      <c r="K45" s="278">
        <v>9201</v>
      </c>
    </row>
    <row r="46" spans="1:11" ht="12" customHeight="1">
      <c r="A46" s="273" t="s">
        <v>70</v>
      </c>
      <c r="B46" s="144">
        <v>1569</v>
      </c>
      <c r="C46" s="397">
        <v>2371</v>
      </c>
      <c r="D46" s="144">
        <v>1131</v>
      </c>
      <c r="E46" s="397">
        <v>629</v>
      </c>
      <c r="F46" s="144">
        <v>1090</v>
      </c>
      <c r="G46" s="397">
        <v>1174</v>
      </c>
      <c r="H46" s="144">
        <v>3026</v>
      </c>
      <c r="I46" s="397">
        <v>1948</v>
      </c>
      <c r="J46" s="144">
        <v>1304</v>
      </c>
      <c r="K46" s="397">
        <v>1396</v>
      </c>
    </row>
    <row r="47" spans="1:11" ht="12" customHeight="1">
      <c r="A47" s="273" t="s">
        <v>71</v>
      </c>
      <c r="B47" s="144">
        <v>15342</v>
      </c>
      <c r="C47" s="397">
        <v>16559</v>
      </c>
      <c r="D47" s="144">
        <v>12889</v>
      </c>
      <c r="E47" s="397">
        <v>15962</v>
      </c>
      <c r="F47" s="144">
        <v>17002</v>
      </c>
      <c r="G47" s="397">
        <v>16047</v>
      </c>
      <c r="H47" s="144">
        <v>13817</v>
      </c>
      <c r="I47" s="397">
        <v>15458</v>
      </c>
      <c r="J47" s="144">
        <v>15473</v>
      </c>
      <c r="K47" s="397">
        <v>15401</v>
      </c>
    </row>
    <row r="48" spans="1:11" ht="12" customHeight="1">
      <c r="A48" s="273" t="s">
        <v>72</v>
      </c>
      <c r="B48" s="144">
        <v>6608</v>
      </c>
      <c r="C48" s="397">
        <v>6999</v>
      </c>
      <c r="D48" s="144">
        <v>8112</v>
      </c>
      <c r="E48" s="397">
        <v>9001</v>
      </c>
      <c r="F48" s="144">
        <v>6162</v>
      </c>
      <c r="G48" s="397">
        <v>2049</v>
      </c>
      <c r="H48" s="144">
        <v>1925</v>
      </c>
      <c r="I48" s="397">
        <v>291</v>
      </c>
      <c r="J48" s="144">
        <v>582</v>
      </c>
      <c r="K48" s="397">
        <v>518</v>
      </c>
    </row>
    <row r="49" spans="1:11" ht="12" customHeight="1">
      <c r="A49" s="273" t="s">
        <v>73</v>
      </c>
      <c r="B49" s="144">
        <v>241070</v>
      </c>
      <c r="C49" s="397">
        <v>241402</v>
      </c>
      <c r="D49" s="144">
        <v>236889</v>
      </c>
      <c r="E49" s="397">
        <v>249590</v>
      </c>
      <c r="F49" s="144">
        <v>245938</v>
      </c>
      <c r="G49" s="397">
        <v>240320</v>
      </c>
      <c r="H49" s="144">
        <v>233908</v>
      </c>
      <c r="I49" s="397">
        <v>214421</v>
      </c>
      <c r="J49" s="144">
        <v>212497</v>
      </c>
      <c r="K49" s="397">
        <v>215286</v>
      </c>
    </row>
    <row r="50" spans="1:11" ht="12" customHeight="1">
      <c r="A50" s="273" t="s">
        <v>74</v>
      </c>
      <c r="B50" s="144">
        <v>189</v>
      </c>
      <c r="C50" s="397">
        <v>1421</v>
      </c>
      <c r="D50" s="144">
        <v>770</v>
      </c>
      <c r="E50" s="397">
        <v>714</v>
      </c>
      <c r="F50" s="144">
        <v>1097</v>
      </c>
      <c r="G50" s="397">
        <v>1730</v>
      </c>
      <c r="H50" s="144">
        <v>1375</v>
      </c>
      <c r="I50" s="397">
        <v>2355</v>
      </c>
      <c r="J50" s="144">
        <v>2535</v>
      </c>
      <c r="K50" s="397">
        <v>1163</v>
      </c>
    </row>
    <row r="51" spans="1:11" ht="12" customHeight="1">
      <c r="A51" s="273" t="s">
        <v>75</v>
      </c>
      <c r="B51" s="144">
        <v>43534</v>
      </c>
      <c r="C51" s="397">
        <v>44999</v>
      </c>
      <c r="D51" s="144">
        <v>46905</v>
      </c>
      <c r="E51" s="397">
        <v>43098</v>
      </c>
      <c r="F51" s="144">
        <v>47193</v>
      </c>
      <c r="G51" s="397">
        <v>43505</v>
      </c>
      <c r="H51" s="144">
        <v>44851</v>
      </c>
      <c r="I51" s="397">
        <v>48778</v>
      </c>
      <c r="J51" s="144">
        <v>57647</v>
      </c>
      <c r="K51" s="397">
        <v>57081</v>
      </c>
    </row>
    <row r="52" spans="1:11" ht="12" customHeight="1">
      <c r="A52" s="273" t="s">
        <v>76</v>
      </c>
      <c r="B52" s="144">
        <v>23188</v>
      </c>
      <c r="C52" s="397">
        <v>18320</v>
      </c>
      <c r="D52" s="144">
        <v>16624</v>
      </c>
      <c r="E52" s="397">
        <v>20265</v>
      </c>
      <c r="F52" s="144">
        <v>23773</v>
      </c>
      <c r="G52" s="397">
        <v>21068</v>
      </c>
      <c r="H52" s="144">
        <v>29977</v>
      </c>
      <c r="I52" s="397">
        <v>33159</v>
      </c>
      <c r="J52" s="144">
        <v>38445</v>
      </c>
      <c r="K52" s="397">
        <v>38675</v>
      </c>
    </row>
    <row r="53" spans="1:11" ht="12" customHeight="1">
      <c r="A53" s="273" t="s">
        <v>293</v>
      </c>
      <c r="B53" s="488">
        <v>154461</v>
      </c>
      <c r="C53" s="278">
        <v>168352</v>
      </c>
      <c r="D53" s="488">
        <v>176136</v>
      </c>
      <c r="E53" s="278">
        <v>193188</v>
      </c>
      <c r="F53" s="488">
        <v>207779</v>
      </c>
      <c r="G53" s="278">
        <v>222263</v>
      </c>
      <c r="H53" s="488">
        <v>225798</v>
      </c>
      <c r="I53" s="278">
        <v>251415</v>
      </c>
      <c r="J53" s="488">
        <v>261243</v>
      </c>
      <c r="K53" s="397">
        <v>269949</v>
      </c>
    </row>
    <row r="54" spans="1:11" ht="12" customHeight="1">
      <c r="A54" s="273" t="s">
        <v>294</v>
      </c>
      <c r="B54" s="119">
        <v>0</v>
      </c>
      <c r="C54" s="278">
        <v>80</v>
      </c>
      <c r="D54" s="119">
        <v>0</v>
      </c>
      <c r="E54" s="278">
        <v>0</v>
      </c>
      <c r="F54" s="119">
        <v>0</v>
      </c>
      <c r="G54" s="278">
        <v>588</v>
      </c>
      <c r="H54" s="119">
        <v>0</v>
      </c>
      <c r="I54" s="278">
        <v>324</v>
      </c>
      <c r="J54" s="119">
        <v>857</v>
      </c>
      <c r="K54" s="278">
        <v>1156</v>
      </c>
    </row>
    <row r="55" spans="1:11" ht="12" customHeight="1">
      <c r="A55" s="249" t="s">
        <v>4</v>
      </c>
      <c r="B55" s="152">
        <v>228084</v>
      </c>
      <c r="C55" s="487">
        <v>236567</v>
      </c>
      <c r="D55" s="152">
        <v>248730</v>
      </c>
      <c r="E55" s="487">
        <v>247097</v>
      </c>
      <c r="F55" s="152">
        <v>235546</v>
      </c>
      <c r="G55" s="487">
        <v>232639</v>
      </c>
      <c r="H55" s="152">
        <v>253346</v>
      </c>
      <c r="I55" s="487">
        <v>267269</v>
      </c>
      <c r="J55" s="152">
        <v>256836</v>
      </c>
      <c r="K55" s="487">
        <v>271186</v>
      </c>
    </row>
    <row r="56" spans="1:11" ht="12" customHeight="1">
      <c r="A56" s="273" t="s">
        <v>69</v>
      </c>
      <c r="B56" s="144">
        <v>2614</v>
      </c>
      <c r="C56" s="397">
        <v>3294</v>
      </c>
      <c r="D56" s="144">
        <v>3100</v>
      </c>
      <c r="E56" s="397">
        <v>3352</v>
      </c>
      <c r="F56" s="144">
        <v>1827</v>
      </c>
      <c r="G56" s="397">
        <v>1699</v>
      </c>
      <c r="H56" s="144">
        <v>3238</v>
      </c>
      <c r="I56" s="397">
        <v>5507</v>
      </c>
      <c r="J56" s="144">
        <v>6864</v>
      </c>
      <c r="K56" s="278">
        <v>7907</v>
      </c>
    </row>
    <row r="57" spans="1:11" ht="12" customHeight="1">
      <c r="A57" s="273" t="s">
        <v>70</v>
      </c>
      <c r="B57" s="144">
        <v>2038</v>
      </c>
      <c r="C57" s="397">
        <v>1301</v>
      </c>
      <c r="D57" s="144">
        <v>778</v>
      </c>
      <c r="E57" s="397">
        <v>1020</v>
      </c>
      <c r="F57" s="144">
        <v>593</v>
      </c>
      <c r="G57" s="397">
        <v>467</v>
      </c>
      <c r="H57" s="144">
        <v>498</v>
      </c>
      <c r="I57" s="397">
        <v>728</v>
      </c>
      <c r="J57" s="144">
        <v>117</v>
      </c>
      <c r="K57" s="397">
        <v>535</v>
      </c>
    </row>
    <row r="58" spans="1:11" ht="12" customHeight="1">
      <c r="A58" s="273" t="s">
        <v>71</v>
      </c>
      <c r="B58" s="144">
        <v>173</v>
      </c>
      <c r="C58" s="397">
        <v>2125</v>
      </c>
      <c r="D58" s="144">
        <v>256</v>
      </c>
      <c r="E58" s="397">
        <v>326</v>
      </c>
      <c r="F58" s="144">
        <v>892</v>
      </c>
      <c r="G58" s="397">
        <v>679</v>
      </c>
      <c r="H58" s="144">
        <v>985</v>
      </c>
      <c r="I58" s="397">
        <v>1389</v>
      </c>
      <c r="J58" s="144">
        <v>123</v>
      </c>
      <c r="K58" s="397">
        <v>0</v>
      </c>
    </row>
    <row r="59" spans="1:11" ht="12" customHeight="1">
      <c r="A59" s="273" t="s">
        <v>72</v>
      </c>
      <c r="B59" s="144">
        <v>340</v>
      </c>
      <c r="C59" s="397">
        <v>1084</v>
      </c>
      <c r="D59" s="144">
        <v>1432</v>
      </c>
      <c r="E59" s="397">
        <v>927</v>
      </c>
      <c r="F59" s="144">
        <v>949</v>
      </c>
      <c r="G59" s="397">
        <v>6256</v>
      </c>
      <c r="H59" s="144">
        <v>7322</v>
      </c>
      <c r="I59" s="397">
        <v>7846</v>
      </c>
      <c r="J59" s="144">
        <v>5031</v>
      </c>
      <c r="K59" s="397">
        <v>8259</v>
      </c>
    </row>
    <row r="60" spans="1:11" ht="12" customHeight="1">
      <c r="A60" s="273" t="s">
        <v>73</v>
      </c>
      <c r="B60" s="144">
        <v>155684</v>
      </c>
      <c r="C60" s="397">
        <v>155609</v>
      </c>
      <c r="D60" s="144">
        <v>153551</v>
      </c>
      <c r="E60" s="397">
        <v>157272</v>
      </c>
      <c r="F60" s="144">
        <v>139658</v>
      </c>
      <c r="G60" s="397">
        <v>114219</v>
      </c>
      <c r="H60" s="144">
        <v>134983</v>
      </c>
      <c r="I60" s="397">
        <v>124193</v>
      </c>
      <c r="J60" s="144">
        <v>115139</v>
      </c>
      <c r="K60" s="397">
        <v>119258</v>
      </c>
    </row>
    <row r="61" spans="1:11" ht="12" customHeight="1">
      <c r="A61" s="273" t="s">
        <v>74</v>
      </c>
      <c r="B61" s="144">
        <v>0</v>
      </c>
      <c r="C61" s="397">
        <v>531</v>
      </c>
      <c r="D61" s="144">
        <v>582</v>
      </c>
      <c r="E61" s="397">
        <v>567</v>
      </c>
      <c r="F61" s="144">
        <v>463</v>
      </c>
      <c r="G61" s="397">
        <v>177</v>
      </c>
      <c r="H61" s="144">
        <v>117</v>
      </c>
      <c r="I61" s="397">
        <v>1097</v>
      </c>
      <c r="J61" s="144">
        <v>534</v>
      </c>
      <c r="K61" s="397">
        <v>1484</v>
      </c>
    </row>
    <row r="62" spans="1:11" ht="12" customHeight="1">
      <c r="A62" s="273" t="s">
        <v>75</v>
      </c>
      <c r="B62" s="144">
        <v>14576</v>
      </c>
      <c r="C62" s="397">
        <v>21640</v>
      </c>
      <c r="D62" s="144">
        <v>19300</v>
      </c>
      <c r="E62" s="397">
        <v>19471</v>
      </c>
      <c r="F62" s="144">
        <v>18986</v>
      </c>
      <c r="G62" s="397">
        <v>24271</v>
      </c>
      <c r="H62" s="144">
        <v>21447</v>
      </c>
      <c r="I62" s="397">
        <v>22802</v>
      </c>
      <c r="J62" s="144">
        <v>26463</v>
      </c>
      <c r="K62" s="397">
        <v>25567</v>
      </c>
    </row>
    <row r="63" spans="1:11" ht="12" customHeight="1">
      <c r="A63" s="273" t="s">
        <v>76</v>
      </c>
      <c r="B63" s="144">
        <v>8494</v>
      </c>
      <c r="C63" s="397">
        <v>6928</v>
      </c>
      <c r="D63" s="144">
        <v>9407</v>
      </c>
      <c r="E63" s="397">
        <v>9771</v>
      </c>
      <c r="F63" s="144">
        <v>6871</v>
      </c>
      <c r="G63" s="397">
        <v>9317</v>
      </c>
      <c r="H63" s="144">
        <v>9171</v>
      </c>
      <c r="I63" s="397">
        <v>15720</v>
      </c>
      <c r="J63" s="144">
        <v>23475</v>
      </c>
      <c r="K63" s="397">
        <v>22294</v>
      </c>
    </row>
    <row r="64" spans="1:11" ht="12" customHeight="1">
      <c r="A64" s="273" t="s">
        <v>293</v>
      </c>
      <c r="B64" s="488">
        <v>43996</v>
      </c>
      <c r="C64" s="278">
        <v>44055</v>
      </c>
      <c r="D64" s="488">
        <v>60324</v>
      </c>
      <c r="E64" s="278">
        <v>54391</v>
      </c>
      <c r="F64" s="488">
        <v>65307</v>
      </c>
      <c r="G64" s="278">
        <v>75339</v>
      </c>
      <c r="H64" s="488">
        <v>75488</v>
      </c>
      <c r="I64" s="278">
        <v>87987</v>
      </c>
      <c r="J64" s="488">
        <v>79090</v>
      </c>
      <c r="K64" s="397">
        <v>85882</v>
      </c>
    </row>
    <row r="65" spans="1:11" ht="12" customHeight="1">
      <c r="A65" s="273" t="s">
        <v>294</v>
      </c>
      <c r="B65" s="119">
        <v>169</v>
      </c>
      <c r="C65" s="278">
        <v>0</v>
      </c>
      <c r="D65" s="119">
        <v>0</v>
      </c>
      <c r="E65" s="278">
        <v>0</v>
      </c>
      <c r="F65" s="119">
        <v>0</v>
      </c>
      <c r="G65" s="278">
        <v>215</v>
      </c>
      <c r="H65" s="119">
        <v>97</v>
      </c>
      <c r="I65" s="278">
        <v>0</v>
      </c>
      <c r="J65" s="119">
        <v>0</v>
      </c>
      <c r="K65" s="278">
        <v>0</v>
      </c>
    </row>
    <row r="66" spans="1:11" ht="12" customHeight="1">
      <c r="A66" s="249" t="s">
        <v>5</v>
      </c>
      <c r="B66" s="152">
        <v>199449</v>
      </c>
      <c r="C66" s="487">
        <v>215533</v>
      </c>
      <c r="D66" s="152">
        <v>226007</v>
      </c>
      <c r="E66" s="487">
        <v>235131</v>
      </c>
      <c r="F66" s="152">
        <v>237350</v>
      </c>
      <c r="G66" s="487">
        <v>237168</v>
      </c>
      <c r="H66" s="152">
        <v>239375</v>
      </c>
      <c r="I66" s="487">
        <v>239694</v>
      </c>
      <c r="J66" s="152">
        <v>249502</v>
      </c>
      <c r="K66" s="487">
        <v>263773</v>
      </c>
    </row>
    <row r="67" spans="1:11" ht="12" customHeight="1">
      <c r="A67" s="273" t="s">
        <v>69</v>
      </c>
      <c r="B67" s="144">
        <v>3211</v>
      </c>
      <c r="C67" s="397">
        <v>2243</v>
      </c>
      <c r="D67" s="144">
        <v>4758</v>
      </c>
      <c r="E67" s="397">
        <v>5803</v>
      </c>
      <c r="F67" s="144">
        <v>1752</v>
      </c>
      <c r="G67" s="397">
        <v>3024</v>
      </c>
      <c r="H67" s="144">
        <v>3371</v>
      </c>
      <c r="I67" s="397">
        <v>808</v>
      </c>
      <c r="J67" s="144">
        <v>780</v>
      </c>
      <c r="K67" s="278">
        <v>1922</v>
      </c>
    </row>
    <row r="68" spans="1:11" ht="12" customHeight="1">
      <c r="A68" s="273" t="s">
        <v>70</v>
      </c>
      <c r="B68" s="144">
        <v>447</v>
      </c>
      <c r="C68" s="397">
        <v>149</v>
      </c>
      <c r="D68" s="144">
        <v>0</v>
      </c>
      <c r="E68" s="397">
        <v>527</v>
      </c>
      <c r="F68" s="144">
        <v>0</v>
      </c>
      <c r="G68" s="397">
        <v>877</v>
      </c>
      <c r="H68" s="144">
        <v>221</v>
      </c>
      <c r="I68" s="397">
        <v>192</v>
      </c>
      <c r="J68" s="144">
        <v>181</v>
      </c>
      <c r="K68" s="397">
        <v>1218</v>
      </c>
    </row>
    <row r="69" spans="1:11" ht="12" customHeight="1">
      <c r="A69" s="273" t="s">
        <v>71</v>
      </c>
      <c r="B69" s="144">
        <v>664</v>
      </c>
      <c r="C69" s="397">
        <v>0</v>
      </c>
      <c r="D69" s="144">
        <v>389</v>
      </c>
      <c r="E69" s="397">
        <v>0</v>
      </c>
      <c r="F69" s="144">
        <v>0</v>
      </c>
      <c r="G69" s="397">
        <v>0</v>
      </c>
      <c r="H69" s="144">
        <v>344</v>
      </c>
      <c r="I69" s="397">
        <v>0</v>
      </c>
      <c r="J69" s="144">
        <v>0</v>
      </c>
      <c r="K69" s="397">
        <v>0</v>
      </c>
    </row>
    <row r="70" spans="1:11" ht="12" customHeight="1">
      <c r="A70" s="273" t="s">
        <v>72</v>
      </c>
      <c r="B70" s="144">
        <v>1503</v>
      </c>
      <c r="C70" s="397">
        <v>3734</v>
      </c>
      <c r="D70" s="144">
        <v>3236</v>
      </c>
      <c r="E70" s="397">
        <v>2517</v>
      </c>
      <c r="F70" s="144">
        <v>3824</v>
      </c>
      <c r="G70" s="397">
        <v>1898</v>
      </c>
      <c r="H70" s="144">
        <v>4112</v>
      </c>
      <c r="I70" s="397">
        <v>4578</v>
      </c>
      <c r="J70" s="144">
        <v>2294</v>
      </c>
      <c r="K70" s="397">
        <v>2507</v>
      </c>
    </row>
    <row r="71" spans="1:11" ht="12" customHeight="1">
      <c r="A71" s="273" t="s">
        <v>73</v>
      </c>
      <c r="B71" s="144">
        <v>122354</v>
      </c>
      <c r="C71" s="397">
        <v>135349</v>
      </c>
      <c r="D71" s="144">
        <v>134916</v>
      </c>
      <c r="E71" s="397">
        <v>137772</v>
      </c>
      <c r="F71" s="144">
        <v>141243</v>
      </c>
      <c r="G71" s="397">
        <v>139270</v>
      </c>
      <c r="H71" s="144">
        <v>133868</v>
      </c>
      <c r="I71" s="397">
        <v>137425</v>
      </c>
      <c r="J71" s="144">
        <v>139999</v>
      </c>
      <c r="K71" s="397">
        <v>132411</v>
      </c>
    </row>
    <row r="72" spans="1:11" ht="12" customHeight="1">
      <c r="A72" s="273" t="s">
        <v>74</v>
      </c>
      <c r="B72" s="144">
        <v>0</v>
      </c>
      <c r="C72" s="397">
        <v>125</v>
      </c>
      <c r="D72" s="144">
        <v>177</v>
      </c>
      <c r="E72" s="397">
        <v>464</v>
      </c>
      <c r="F72" s="144">
        <v>347</v>
      </c>
      <c r="G72" s="397">
        <v>140</v>
      </c>
      <c r="H72" s="144">
        <v>805</v>
      </c>
      <c r="I72" s="397">
        <v>283</v>
      </c>
      <c r="J72" s="144">
        <v>102</v>
      </c>
      <c r="K72" s="397">
        <v>0</v>
      </c>
    </row>
    <row r="73" spans="1:11" ht="12" customHeight="1">
      <c r="A73" s="273" t="s">
        <v>75</v>
      </c>
      <c r="B73" s="144">
        <v>22275</v>
      </c>
      <c r="C73" s="397">
        <v>24305</v>
      </c>
      <c r="D73" s="144">
        <v>26870</v>
      </c>
      <c r="E73" s="397">
        <v>27549</v>
      </c>
      <c r="F73" s="144">
        <v>26679</v>
      </c>
      <c r="G73" s="397">
        <v>26776</v>
      </c>
      <c r="H73" s="144">
        <v>31475</v>
      </c>
      <c r="I73" s="397">
        <v>31260</v>
      </c>
      <c r="J73" s="144">
        <v>38916</v>
      </c>
      <c r="K73" s="397">
        <v>45752</v>
      </c>
    </row>
    <row r="74" spans="1:11" ht="12" customHeight="1">
      <c r="A74" s="273" t="s">
        <v>76</v>
      </c>
      <c r="B74" s="144">
        <v>6072</v>
      </c>
      <c r="C74" s="397">
        <v>5836</v>
      </c>
      <c r="D74" s="144">
        <v>7729</v>
      </c>
      <c r="E74" s="397">
        <v>7892</v>
      </c>
      <c r="F74" s="144">
        <v>10243</v>
      </c>
      <c r="G74" s="397">
        <v>12491</v>
      </c>
      <c r="H74" s="144">
        <v>9099</v>
      </c>
      <c r="I74" s="397">
        <v>6007</v>
      </c>
      <c r="J74" s="144">
        <v>5435</v>
      </c>
      <c r="K74" s="397">
        <v>5709</v>
      </c>
    </row>
    <row r="75" spans="1:11" ht="12" customHeight="1">
      <c r="A75" s="273" t="s">
        <v>293</v>
      </c>
      <c r="B75" s="488">
        <v>42923</v>
      </c>
      <c r="C75" s="278">
        <v>43792</v>
      </c>
      <c r="D75" s="488">
        <v>47932</v>
      </c>
      <c r="E75" s="278">
        <v>52607</v>
      </c>
      <c r="F75" s="488">
        <v>53262</v>
      </c>
      <c r="G75" s="278">
        <v>52692</v>
      </c>
      <c r="H75" s="488">
        <v>55979</v>
      </c>
      <c r="I75" s="278">
        <v>59026</v>
      </c>
      <c r="J75" s="488">
        <v>61612</v>
      </c>
      <c r="K75" s="397">
        <v>74254</v>
      </c>
    </row>
    <row r="76" spans="1:11" ht="12" customHeight="1">
      <c r="A76" s="273" t="s">
        <v>294</v>
      </c>
      <c r="B76" s="307">
        <v>0</v>
      </c>
      <c r="C76" s="278">
        <v>0</v>
      </c>
      <c r="D76" s="307">
        <v>0</v>
      </c>
      <c r="E76" s="278">
        <v>0</v>
      </c>
      <c r="F76" s="307">
        <v>0</v>
      </c>
      <c r="G76" s="278">
        <v>0</v>
      </c>
      <c r="H76" s="307">
        <v>101</v>
      </c>
      <c r="I76" s="278">
        <v>115</v>
      </c>
      <c r="J76" s="307">
        <v>183</v>
      </c>
      <c r="K76" s="278">
        <v>0</v>
      </c>
    </row>
    <row r="77" spans="1:11" ht="12" customHeight="1">
      <c r="A77" s="249" t="s">
        <v>6</v>
      </c>
      <c r="B77" s="152">
        <v>128569</v>
      </c>
      <c r="C77" s="487">
        <v>140557</v>
      </c>
      <c r="D77" s="152">
        <v>148357</v>
      </c>
      <c r="E77" s="487">
        <v>148200</v>
      </c>
      <c r="F77" s="152">
        <v>158472</v>
      </c>
      <c r="G77" s="487">
        <v>160883</v>
      </c>
      <c r="H77" s="152">
        <v>155224</v>
      </c>
      <c r="I77" s="487">
        <v>157999</v>
      </c>
      <c r="J77" s="152">
        <v>168895</v>
      </c>
      <c r="K77" s="487">
        <v>174518</v>
      </c>
    </row>
    <row r="78" spans="1:11" ht="12" customHeight="1">
      <c r="A78" s="273" t="s">
        <v>69</v>
      </c>
      <c r="B78" s="144">
        <v>237</v>
      </c>
      <c r="C78" s="397">
        <v>761</v>
      </c>
      <c r="D78" s="144">
        <v>0</v>
      </c>
      <c r="E78" s="397">
        <v>171</v>
      </c>
      <c r="F78" s="144">
        <v>412</v>
      </c>
      <c r="G78" s="397">
        <v>89</v>
      </c>
      <c r="H78" s="144">
        <v>273</v>
      </c>
      <c r="I78" s="397">
        <v>223</v>
      </c>
      <c r="J78" s="144">
        <v>417</v>
      </c>
      <c r="K78" s="278">
        <v>1083</v>
      </c>
    </row>
    <row r="79" spans="1:11" ht="12" customHeight="1">
      <c r="A79" s="273" t="s">
        <v>70</v>
      </c>
      <c r="B79" s="144">
        <v>0</v>
      </c>
      <c r="C79" s="397">
        <v>0</v>
      </c>
      <c r="D79" s="144">
        <v>0</v>
      </c>
      <c r="E79" s="397">
        <v>0</v>
      </c>
      <c r="F79" s="144">
        <v>0</v>
      </c>
      <c r="G79" s="397">
        <v>0</v>
      </c>
      <c r="H79" s="144">
        <v>89</v>
      </c>
      <c r="I79" s="397">
        <v>0</v>
      </c>
      <c r="J79" s="144">
        <v>0</v>
      </c>
      <c r="K79" s="397">
        <v>88</v>
      </c>
    </row>
    <row r="80" spans="1:11" ht="12" customHeight="1">
      <c r="A80" s="273" t="s">
        <v>71</v>
      </c>
      <c r="B80" s="144">
        <v>163</v>
      </c>
      <c r="C80" s="397">
        <v>1326</v>
      </c>
      <c r="D80" s="144">
        <v>603</v>
      </c>
      <c r="E80" s="397">
        <v>559</v>
      </c>
      <c r="F80" s="144">
        <v>180</v>
      </c>
      <c r="G80" s="397">
        <v>811</v>
      </c>
      <c r="H80" s="144">
        <v>1583</v>
      </c>
      <c r="I80" s="397">
        <v>437</v>
      </c>
      <c r="J80" s="144">
        <v>0</v>
      </c>
      <c r="K80" s="397">
        <v>84</v>
      </c>
    </row>
    <row r="81" spans="1:11" ht="12" customHeight="1">
      <c r="A81" s="273" t="s">
        <v>72</v>
      </c>
      <c r="B81" s="144">
        <v>1031</v>
      </c>
      <c r="C81" s="397">
        <v>717</v>
      </c>
      <c r="D81" s="144">
        <v>1118</v>
      </c>
      <c r="E81" s="397">
        <v>383</v>
      </c>
      <c r="F81" s="144">
        <v>1474</v>
      </c>
      <c r="G81" s="397">
        <v>4537</v>
      </c>
      <c r="H81" s="144">
        <v>6645</v>
      </c>
      <c r="I81" s="397">
        <v>4800</v>
      </c>
      <c r="J81" s="144">
        <v>6519</v>
      </c>
      <c r="K81" s="397">
        <v>7261</v>
      </c>
    </row>
    <row r="82" spans="1:11" ht="12" customHeight="1">
      <c r="A82" s="273" t="s">
        <v>73</v>
      </c>
      <c r="B82" s="144">
        <v>80390</v>
      </c>
      <c r="C82" s="397">
        <v>84512</v>
      </c>
      <c r="D82" s="144">
        <v>87740</v>
      </c>
      <c r="E82" s="397">
        <v>89103</v>
      </c>
      <c r="F82" s="144">
        <v>94227</v>
      </c>
      <c r="G82" s="397">
        <v>94541</v>
      </c>
      <c r="H82" s="144">
        <v>78013</v>
      </c>
      <c r="I82" s="397">
        <v>83023</v>
      </c>
      <c r="J82" s="144">
        <v>85013</v>
      </c>
      <c r="K82" s="397">
        <v>85327</v>
      </c>
    </row>
    <row r="83" spans="1:11" ht="12" customHeight="1">
      <c r="A83" s="273" t="s">
        <v>74</v>
      </c>
      <c r="B83" s="144">
        <v>104</v>
      </c>
      <c r="C83" s="397">
        <v>316</v>
      </c>
      <c r="D83" s="144">
        <v>181</v>
      </c>
      <c r="E83" s="397">
        <v>239</v>
      </c>
      <c r="F83" s="144">
        <v>118</v>
      </c>
      <c r="G83" s="397">
        <v>0</v>
      </c>
      <c r="H83" s="144">
        <v>0</v>
      </c>
      <c r="I83" s="397">
        <v>0</v>
      </c>
      <c r="J83" s="144">
        <v>417</v>
      </c>
      <c r="K83" s="397">
        <v>347</v>
      </c>
    </row>
    <row r="84" spans="1:11" ht="12" customHeight="1">
      <c r="A84" s="273" t="s">
        <v>75</v>
      </c>
      <c r="B84" s="144">
        <v>9567</v>
      </c>
      <c r="C84" s="397">
        <v>13831</v>
      </c>
      <c r="D84" s="144">
        <v>18600</v>
      </c>
      <c r="E84" s="397">
        <v>12582</v>
      </c>
      <c r="F84" s="144">
        <v>15658</v>
      </c>
      <c r="G84" s="397">
        <v>18418</v>
      </c>
      <c r="H84" s="144">
        <v>22159</v>
      </c>
      <c r="I84" s="397">
        <v>21453</v>
      </c>
      <c r="J84" s="144">
        <v>28403</v>
      </c>
      <c r="K84" s="397">
        <v>28485</v>
      </c>
    </row>
    <row r="85" spans="1:11" ht="12" customHeight="1">
      <c r="A85" s="273" t="s">
        <v>76</v>
      </c>
      <c r="B85" s="144">
        <v>3873</v>
      </c>
      <c r="C85" s="397">
        <v>1442</v>
      </c>
      <c r="D85" s="144">
        <v>887</v>
      </c>
      <c r="E85" s="397">
        <v>653</v>
      </c>
      <c r="F85" s="144">
        <v>1324</v>
      </c>
      <c r="G85" s="397">
        <v>1921</v>
      </c>
      <c r="H85" s="144">
        <v>4553</v>
      </c>
      <c r="I85" s="397">
        <v>2462</v>
      </c>
      <c r="J85" s="144">
        <v>1901</v>
      </c>
      <c r="K85" s="397">
        <v>3281</v>
      </c>
    </row>
    <row r="86" spans="1:11" ht="12" customHeight="1">
      <c r="A86" s="273" t="s">
        <v>293</v>
      </c>
      <c r="B86" s="119">
        <v>33204</v>
      </c>
      <c r="C86" s="278">
        <v>37652</v>
      </c>
      <c r="D86" s="119">
        <v>39228</v>
      </c>
      <c r="E86" s="278">
        <v>44510</v>
      </c>
      <c r="F86" s="119">
        <v>45079</v>
      </c>
      <c r="G86" s="278">
        <v>40566</v>
      </c>
      <c r="H86" s="119">
        <v>41909</v>
      </c>
      <c r="I86" s="278">
        <v>45601</v>
      </c>
      <c r="J86" s="119">
        <v>46225</v>
      </c>
      <c r="K86" s="397">
        <v>48562</v>
      </c>
    </row>
    <row r="87" spans="1:11" ht="12" customHeight="1">
      <c r="A87" s="273" t="s">
        <v>294</v>
      </c>
      <c r="B87" s="119">
        <v>0</v>
      </c>
      <c r="C87" s="278">
        <v>0</v>
      </c>
      <c r="D87" s="119">
        <v>0</v>
      </c>
      <c r="E87" s="278">
        <v>0</v>
      </c>
      <c r="F87" s="119">
        <v>0</v>
      </c>
      <c r="G87" s="278">
        <v>0</v>
      </c>
      <c r="H87" s="119">
        <v>0</v>
      </c>
      <c r="I87" s="278"/>
      <c r="J87" s="119">
        <v>0</v>
      </c>
      <c r="K87" s="278">
        <v>0</v>
      </c>
    </row>
    <row r="88" spans="1:11" ht="12" customHeight="1">
      <c r="A88" s="249" t="s">
        <v>2</v>
      </c>
      <c r="B88" s="152">
        <v>243918</v>
      </c>
      <c r="C88" s="487">
        <v>264281</v>
      </c>
      <c r="D88" s="152">
        <v>271282</v>
      </c>
      <c r="E88" s="487">
        <v>272266</v>
      </c>
      <c r="F88" s="152">
        <v>297848</v>
      </c>
      <c r="G88" s="487">
        <v>285244</v>
      </c>
      <c r="H88" s="152">
        <v>276550</v>
      </c>
      <c r="I88" s="487">
        <v>272318</v>
      </c>
      <c r="J88" s="152">
        <v>297117</v>
      </c>
      <c r="K88" s="487">
        <v>283395</v>
      </c>
    </row>
    <row r="89" spans="1:11" ht="12" customHeight="1">
      <c r="A89" s="273" t="s">
        <v>69</v>
      </c>
      <c r="B89" s="144">
        <v>2744</v>
      </c>
      <c r="C89" s="397">
        <v>2845</v>
      </c>
      <c r="D89" s="144">
        <v>2217</v>
      </c>
      <c r="E89" s="397">
        <v>2173</v>
      </c>
      <c r="F89" s="144">
        <v>3047</v>
      </c>
      <c r="G89" s="397">
        <v>3359</v>
      </c>
      <c r="H89" s="144">
        <v>5105</v>
      </c>
      <c r="I89" s="397">
        <v>1472</v>
      </c>
      <c r="J89" s="144">
        <v>1387</v>
      </c>
      <c r="K89" s="278">
        <v>655</v>
      </c>
    </row>
    <row r="90" spans="1:11" ht="12" customHeight="1">
      <c r="A90" s="273" t="s">
        <v>70</v>
      </c>
      <c r="B90" s="144">
        <v>348</v>
      </c>
      <c r="C90" s="397">
        <v>1178</v>
      </c>
      <c r="D90" s="144">
        <v>1419</v>
      </c>
      <c r="E90" s="397">
        <v>2608</v>
      </c>
      <c r="F90" s="144">
        <v>5025</v>
      </c>
      <c r="G90" s="397">
        <v>1497</v>
      </c>
      <c r="H90" s="144">
        <v>0</v>
      </c>
      <c r="I90" s="397">
        <v>186</v>
      </c>
      <c r="J90" s="144">
        <v>270</v>
      </c>
      <c r="K90" s="397">
        <v>0</v>
      </c>
    </row>
    <row r="91" spans="1:11" ht="12" customHeight="1">
      <c r="A91" s="273" t="s">
        <v>71</v>
      </c>
      <c r="B91" s="144">
        <v>1537</v>
      </c>
      <c r="C91" s="397">
        <v>5970</v>
      </c>
      <c r="D91" s="144">
        <v>3838</v>
      </c>
      <c r="E91" s="397">
        <v>1215</v>
      </c>
      <c r="F91" s="144">
        <v>2130</v>
      </c>
      <c r="G91" s="397">
        <v>3884</v>
      </c>
      <c r="H91" s="144">
        <v>2709</v>
      </c>
      <c r="I91" s="397">
        <v>435</v>
      </c>
      <c r="J91" s="144">
        <v>627</v>
      </c>
      <c r="K91" s="397">
        <v>1858</v>
      </c>
    </row>
    <row r="92" spans="1:11" ht="12" customHeight="1">
      <c r="A92" s="273" t="s">
        <v>72</v>
      </c>
      <c r="B92" s="144">
        <v>1085</v>
      </c>
      <c r="C92" s="397">
        <v>2628</v>
      </c>
      <c r="D92" s="144">
        <v>4571</v>
      </c>
      <c r="E92" s="397">
        <v>1745</v>
      </c>
      <c r="F92" s="144">
        <v>89</v>
      </c>
      <c r="G92" s="397">
        <v>1202</v>
      </c>
      <c r="H92" s="144">
        <v>1722</v>
      </c>
      <c r="I92" s="397">
        <v>645</v>
      </c>
      <c r="J92" s="144">
        <v>741</v>
      </c>
      <c r="K92" s="397">
        <v>0</v>
      </c>
    </row>
    <row r="93" spans="1:11" ht="12" customHeight="1">
      <c r="A93" s="273" t="s">
        <v>73</v>
      </c>
      <c r="B93" s="144">
        <v>144898</v>
      </c>
      <c r="C93" s="397">
        <v>157212</v>
      </c>
      <c r="D93" s="144">
        <v>148885</v>
      </c>
      <c r="E93" s="397">
        <v>161169</v>
      </c>
      <c r="F93" s="144">
        <v>182396</v>
      </c>
      <c r="G93" s="397">
        <v>158834</v>
      </c>
      <c r="H93" s="144">
        <v>165310</v>
      </c>
      <c r="I93" s="397">
        <v>157944</v>
      </c>
      <c r="J93" s="144">
        <v>170947</v>
      </c>
      <c r="K93" s="397">
        <v>149305</v>
      </c>
    </row>
    <row r="94" spans="1:11" ht="12" customHeight="1">
      <c r="A94" s="273" t="s">
        <v>74</v>
      </c>
      <c r="B94" s="144">
        <v>631</v>
      </c>
      <c r="C94" s="397">
        <v>1399</v>
      </c>
      <c r="D94" s="144">
        <v>1067</v>
      </c>
      <c r="E94" s="397">
        <v>1165</v>
      </c>
      <c r="F94" s="144">
        <v>345</v>
      </c>
      <c r="G94" s="397">
        <v>713</v>
      </c>
      <c r="H94" s="144">
        <v>1399</v>
      </c>
      <c r="I94" s="397">
        <v>400</v>
      </c>
      <c r="J94" s="144">
        <v>376</v>
      </c>
      <c r="K94" s="397">
        <v>1212</v>
      </c>
    </row>
    <row r="95" spans="1:11" ht="12" customHeight="1">
      <c r="A95" s="273" t="s">
        <v>75</v>
      </c>
      <c r="B95" s="144">
        <v>31694</v>
      </c>
      <c r="C95" s="397">
        <v>30332</v>
      </c>
      <c r="D95" s="144">
        <v>36171</v>
      </c>
      <c r="E95" s="397">
        <v>30374</v>
      </c>
      <c r="F95" s="144">
        <v>28290</v>
      </c>
      <c r="G95" s="397">
        <v>28459</v>
      </c>
      <c r="H95" s="144">
        <v>21844</v>
      </c>
      <c r="I95" s="397">
        <v>18477</v>
      </c>
      <c r="J95" s="144">
        <v>24198</v>
      </c>
      <c r="K95" s="397">
        <v>27284</v>
      </c>
    </row>
    <row r="96" spans="1:11" ht="12" customHeight="1">
      <c r="A96" s="273" t="s">
        <v>76</v>
      </c>
      <c r="B96" s="144">
        <v>6179</v>
      </c>
      <c r="C96" s="397">
        <v>11972</v>
      </c>
      <c r="D96" s="144">
        <v>12826</v>
      </c>
      <c r="E96" s="397">
        <v>9580</v>
      </c>
      <c r="F96" s="144">
        <v>18138</v>
      </c>
      <c r="G96" s="397">
        <v>14961</v>
      </c>
      <c r="H96" s="144">
        <v>5970</v>
      </c>
      <c r="I96" s="397">
        <v>13723</v>
      </c>
      <c r="J96" s="144">
        <v>16569</v>
      </c>
      <c r="K96" s="397">
        <v>12411</v>
      </c>
    </row>
    <row r="97" spans="1:11" ht="12" customHeight="1">
      <c r="A97" s="273" t="s">
        <v>293</v>
      </c>
      <c r="B97" s="119">
        <v>54802</v>
      </c>
      <c r="C97" s="278">
        <v>50745</v>
      </c>
      <c r="D97" s="119">
        <v>60288</v>
      </c>
      <c r="E97" s="278">
        <v>62237</v>
      </c>
      <c r="F97" s="119">
        <v>58388</v>
      </c>
      <c r="G97" s="278">
        <v>72175</v>
      </c>
      <c r="H97" s="119">
        <v>72491</v>
      </c>
      <c r="I97" s="278">
        <v>78814</v>
      </c>
      <c r="J97" s="119">
        <v>81654</v>
      </c>
      <c r="K97" s="397">
        <v>90670</v>
      </c>
    </row>
    <row r="98" spans="1:11" ht="12" customHeight="1">
      <c r="A98" s="273" t="s">
        <v>294</v>
      </c>
      <c r="B98" s="119">
        <v>0</v>
      </c>
      <c r="C98" s="278">
        <v>0</v>
      </c>
      <c r="D98" s="119">
        <v>0</v>
      </c>
      <c r="E98" s="278">
        <v>0</v>
      </c>
      <c r="F98" s="119">
        <v>0</v>
      </c>
      <c r="G98" s="278">
        <v>160</v>
      </c>
      <c r="H98" s="119">
        <v>0</v>
      </c>
      <c r="I98" s="278">
        <v>222</v>
      </c>
      <c r="J98" s="119">
        <v>348</v>
      </c>
      <c r="K98" s="278">
        <v>0</v>
      </c>
    </row>
    <row r="99" spans="1:11" ht="12" customHeight="1">
      <c r="A99" s="249" t="s">
        <v>8</v>
      </c>
      <c r="B99" s="152">
        <v>108028</v>
      </c>
      <c r="C99" s="487">
        <v>104030</v>
      </c>
      <c r="D99" s="152">
        <v>107831</v>
      </c>
      <c r="E99" s="487">
        <v>108474</v>
      </c>
      <c r="F99" s="152">
        <v>112053</v>
      </c>
      <c r="G99" s="487">
        <v>113291</v>
      </c>
      <c r="H99" s="152">
        <v>107931</v>
      </c>
      <c r="I99" s="487">
        <v>120782</v>
      </c>
      <c r="J99" s="152">
        <v>123780</v>
      </c>
      <c r="K99" s="487">
        <v>123801</v>
      </c>
    </row>
    <row r="100" spans="1:11" ht="12" customHeight="1">
      <c r="A100" s="273" t="s">
        <v>69</v>
      </c>
      <c r="B100" s="144">
        <v>767</v>
      </c>
      <c r="C100" s="397">
        <v>662</v>
      </c>
      <c r="D100" s="144">
        <v>5290</v>
      </c>
      <c r="E100" s="397">
        <v>4681</v>
      </c>
      <c r="F100" s="144">
        <v>4170</v>
      </c>
      <c r="G100" s="397">
        <v>3867</v>
      </c>
      <c r="H100" s="144">
        <v>2723</v>
      </c>
      <c r="I100" s="397">
        <v>1039</v>
      </c>
      <c r="J100" s="144">
        <v>1430</v>
      </c>
      <c r="K100" s="278">
        <v>2628</v>
      </c>
    </row>
    <row r="101" spans="1:11" ht="12" customHeight="1">
      <c r="A101" s="273" t="s">
        <v>70</v>
      </c>
      <c r="B101" s="144">
        <v>141</v>
      </c>
      <c r="C101" s="397">
        <v>35</v>
      </c>
      <c r="D101" s="144">
        <v>73</v>
      </c>
      <c r="E101" s="397">
        <v>366</v>
      </c>
      <c r="F101" s="144">
        <v>80</v>
      </c>
      <c r="G101" s="397">
        <v>170</v>
      </c>
      <c r="H101" s="144">
        <v>189</v>
      </c>
      <c r="I101" s="397">
        <v>201</v>
      </c>
      <c r="J101" s="144">
        <v>0</v>
      </c>
      <c r="K101" s="397">
        <v>130</v>
      </c>
    </row>
    <row r="102" spans="1:11" ht="12" customHeight="1">
      <c r="A102" s="273" t="s">
        <v>71</v>
      </c>
      <c r="B102" s="144">
        <v>174</v>
      </c>
      <c r="C102" s="397">
        <v>391</v>
      </c>
      <c r="D102" s="144">
        <v>229</v>
      </c>
      <c r="E102" s="397">
        <v>347</v>
      </c>
      <c r="F102" s="144">
        <v>179</v>
      </c>
      <c r="G102" s="397">
        <v>0</v>
      </c>
      <c r="H102" s="144">
        <v>66</v>
      </c>
      <c r="I102" s="397">
        <v>236</v>
      </c>
      <c r="J102" s="144">
        <v>250</v>
      </c>
      <c r="K102" s="397">
        <v>289</v>
      </c>
    </row>
    <row r="103" spans="1:11" ht="12" customHeight="1">
      <c r="A103" s="273" t="s">
        <v>72</v>
      </c>
      <c r="B103" s="144">
        <v>3607</v>
      </c>
      <c r="C103" s="397">
        <v>2931</v>
      </c>
      <c r="D103" s="144">
        <v>2593</v>
      </c>
      <c r="E103" s="397">
        <v>1957</v>
      </c>
      <c r="F103" s="144">
        <v>2804</v>
      </c>
      <c r="G103" s="397">
        <v>2584</v>
      </c>
      <c r="H103" s="144">
        <v>3461</v>
      </c>
      <c r="I103" s="397">
        <v>3974</v>
      </c>
      <c r="J103" s="144">
        <v>2468</v>
      </c>
      <c r="K103" s="397">
        <v>3008</v>
      </c>
    </row>
    <row r="104" spans="1:11" ht="12" customHeight="1">
      <c r="A104" s="273" t="s">
        <v>73</v>
      </c>
      <c r="B104" s="144">
        <v>61981</v>
      </c>
      <c r="C104" s="397">
        <v>60736</v>
      </c>
      <c r="D104" s="144">
        <v>54586</v>
      </c>
      <c r="E104" s="397">
        <v>50938</v>
      </c>
      <c r="F104" s="144">
        <v>54436</v>
      </c>
      <c r="G104" s="397">
        <v>54790</v>
      </c>
      <c r="H104" s="144">
        <v>56212</v>
      </c>
      <c r="I104" s="397">
        <v>60359</v>
      </c>
      <c r="J104" s="144">
        <v>63036</v>
      </c>
      <c r="K104" s="397">
        <v>64516</v>
      </c>
    </row>
    <row r="105" spans="1:11" ht="12" customHeight="1">
      <c r="A105" s="273" t="s">
        <v>74</v>
      </c>
      <c r="B105" s="144">
        <v>904</v>
      </c>
      <c r="C105" s="397">
        <v>257</v>
      </c>
      <c r="D105" s="144">
        <v>1223</v>
      </c>
      <c r="E105" s="397">
        <v>1704</v>
      </c>
      <c r="F105" s="144">
        <v>1697</v>
      </c>
      <c r="G105" s="397">
        <v>450</v>
      </c>
      <c r="H105" s="144">
        <v>281</v>
      </c>
      <c r="I105" s="397">
        <v>899</v>
      </c>
      <c r="J105" s="144">
        <v>919</v>
      </c>
      <c r="K105" s="397">
        <v>571</v>
      </c>
    </row>
    <row r="106" spans="1:11" ht="12" customHeight="1">
      <c r="A106" s="273" t="s">
        <v>75</v>
      </c>
      <c r="B106" s="144">
        <v>12178</v>
      </c>
      <c r="C106" s="397">
        <v>11888</v>
      </c>
      <c r="D106" s="144">
        <v>11210</v>
      </c>
      <c r="E106" s="397">
        <v>13741</v>
      </c>
      <c r="F106" s="144">
        <v>13512</v>
      </c>
      <c r="G106" s="397">
        <v>13145</v>
      </c>
      <c r="H106" s="144">
        <v>12963</v>
      </c>
      <c r="I106" s="397">
        <v>13898</v>
      </c>
      <c r="J106" s="144">
        <v>14554</v>
      </c>
      <c r="K106" s="397">
        <v>15308</v>
      </c>
    </row>
    <row r="107" spans="1:11" ht="12" customHeight="1">
      <c r="A107" s="273" t="s">
        <v>76</v>
      </c>
      <c r="B107" s="144">
        <v>4804</v>
      </c>
      <c r="C107" s="397">
        <v>4854</v>
      </c>
      <c r="D107" s="144">
        <v>8778</v>
      </c>
      <c r="E107" s="397">
        <v>8135</v>
      </c>
      <c r="F107" s="144">
        <v>8238</v>
      </c>
      <c r="G107" s="397">
        <v>7943</v>
      </c>
      <c r="H107" s="144">
        <v>5346</v>
      </c>
      <c r="I107" s="397">
        <v>6667</v>
      </c>
      <c r="J107" s="144">
        <v>6281</v>
      </c>
      <c r="K107" s="397">
        <v>5310</v>
      </c>
    </row>
    <row r="108" spans="1:11" ht="12" customHeight="1">
      <c r="A108" s="273" t="s">
        <v>293</v>
      </c>
      <c r="B108" s="119">
        <v>23472</v>
      </c>
      <c r="C108" s="278">
        <v>22276</v>
      </c>
      <c r="D108" s="119">
        <v>23793</v>
      </c>
      <c r="E108" s="278">
        <v>26605</v>
      </c>
      <c r="F108" s="119">
        <v>26937</v>
      </c>
      <c r="G108" s="278">
        <v>30342</v>
      </c>
      <c r="H108" s="119">
        <v>26690</v>
      </c>
      <c r="I108" s="278">
        <v>33509</v>
      </c>
      <c r="J108" s="119">
        <v>34777</v>
      </c>
      <c r="K108" s="397">
        <v>32041</v>
      </c>
    </row>
    <row r="109" spans="1:11" ht="12" customHeight="1">
      <c r="A109" s="273" t="s">
        <v>294</v>
      </c>
      <c r="B109" s="119">
        <v>0</v>
      </c>
      <c r="C109" s="278">
        <v>0</v>
      </c>
      <c r="D109" s="119">
        <v>56</v>
      </c>
      <c r="E109" s="278">
        <v>0</v>
      </c>
      <c r="F109" s="119">
        <v>0</v>
      </c>
      <c r="G109" s="278">
        <v>0</v>
      </c>
      <c r="H109" s="119">
        <v>0</v>
      </c>
      <c r="I109" s="278">
        <v>0</v>
      </c>
      <c r="J109" s="119">
        <v>65</v>
      </c>
      <c r="K109" s="278">
        <v>0</v>
      </c>
    </row>
    <row r="110" spans="1:11" ht="12" customHeight="1">
      <c r="A110" s="249" t="s">
        <v>46</v>
      </c>
      <c r="B110" s="152">
        <v>153163</v>
      </c>
      <c r="C110" s="487">
        <v>155889</v>
      </c>
      <c r="D110" s="152">
        <v>162635</v>
      </c>
      <c r="E110" s="487">
        <v>163618</v>
      </c>
      <c r="F110" s="152">
        <v>177903</v>
      </c>
      <c r="G110" s="487">
        <v>172764</v>
      </c>
      <c r="H110" s="152">
        <v>163387</v>
      </c>
      <c r="I110" s="487">
        <v>163843</v>
      </c>
      <c r="J110" s="152">
        <v>166623</v>
      </c>
      <c r="K110" s="487">
        <v>172609</v>
      </c>
    </row>
    <row r="111" spans="1:11" ht="12" customHeight="1">
      <c r="A111" s="273" t="s">
        <v>69</v>
      </c>
      <c r="B111" s="144">
        <v>11184</v>
      </c>
      <c r="C111" s="397">
        <v>10793</v>
      </c>
      <c r="D111" s="144">
        <v>8073</v>
      </c>
      <c r="E111" s="397">
        <v>10439</v>
      </c>
      <c r="F111" s="144">
        <v>10264</v>
      </c>
      <c r="G111" s="397">
        <v>4861</v>
      </c>
      <c r="H111" s="144">
        <v>4394</v>
      </c>
      <c r="I111" s="397">
        <v>2775</v>
      </c>
      <c r="J111" s="144">
        <v>3310</v>
      </c>
      <c r="K111" s="278">
        <v>3146</v>
      </c>
    </row>
    <row r="112" spans="1:11" ht="12" customHeight="1">
      <c r="A112" s="273" t="s">
        <v>70</v>
      </c>
      <c r="B112" s="144">
        <v>0</v>
      </c>
      <c r="C112" s="397">
        <v>292</v>
      </c>
      <c r="D112" s="144">
        <v>99</v>
      </c>
      <c r="E112" s="397">
        <v>176</v>
      </c>
      <c r="F112" s="144">
        <v>438</v>
      </c>
      <c r="G112" s="397">
        <v>181</v>
      </c>
      <c r="H112" s="144">
        <v>175</v>
      </c>
      <c r="I112" s="397">
        <v>119</v>
      </c>
      <c r="J112" s="144">
        <v>0</v>
      </c>
      <c r="K112" s="397">
        <v>0</v>
      </c>
    </row>
    <row r="113" spans="1:11" ht="12" customHeight="1">
      <c r="A113" s="273" t="s">
        <v>71</v>
      </c>
      <c r="B113" s="144">
        <v>2116</v>
      </c>
      <c r="C113" s="397">
        <v>1488</v>
      </c>
      <c r="D113" s="144">
        <v>946</v>
      </c>
      <c r="E113" s="397">
        <v>209</v>
      </c>
      <c r="F113" s="144">
        <v>83</v>
      </c>
      <c r="G113" s="397">
        <v>440</v>
      </c>
      <c r="H113" s="144">
        <v>63</v>
      </c>
      <c r="I113" s="397">
        <v>568</v>
      </c>
      <c r="J113" s="144">
        <v>782</v>
      </c>
      <c r="K113" s="397">
        <v>323</v>
      </c>
    </row>
    <row r="114" spans="1:11" ht="12" customHeight="1">
      <c r="A114" s="273" t="s">
        <v>72</v>
      </c>
      <c r="B114" s="144">
        <v>6312</v>
      </c>
      <c r="C114" s="397">
        <v>4681</v>
      </c>
      <c r="D114" s="144">
        <v>6181</v>
      </c>
      <c r="E114" s="397">
        <v>5089</v>
      </c>
      <c r="F114" s="144">
        <v>8016</v>
      </c>
      <c r="G114" s="397">
        <v>8025</v>
      </c>
      <c r="H114" s="144">
        <v>5452</v>
      </c>
      <c r="I114" s="397">
        <v>3578</v>
      </c>
      <c r="J114" s="144">
        <v>3710</v>
      </c>
      <c r="K114" s="397">
        <v>4901</v>
      </c>
    </row>
    <row r="115" spans="1:11" ht="12" customHeight="1">
      <c r="A115" s="273" t="s">
        <v>73</v>
      </c>
      <c r="B115" s="144">
        <v>77927</v>
      </c>
      <c r="C115" s="397">
        <v>77950</v>
      </c>
      <c r="D115" s="144">
        <v>85480</v>
      </c>
      <c r="E115" s="397">
        <v>90060</v>
      </c>
      <c r="F115" s="144">
        <v>100249</v>
      </c>
      <c r="G115" s="397">
        <v>96806</v>
      </c>
      <c r="H115" s="144">
        <v>88551</v>
      </c>
      <c r="I115" s="397">
        <v>96697</v>
      </c>
      <c r="J115" s="144">
        <v>99182</v>
      </c>
      <c r="K115" s="397">
        <v>95610</v>
      </c>
    </row>
    <row r="116" spans="1:11" ht="12" customHeight="1">
      <c r="A116" s="273" t="s">
        <v>74</v>
      </c>
      <c r="B116" s="144">
        <v>3550</v>
      </c>
      <c r="C116" s="397">
        <v>2920</v>
      </c>
      <c r="D116" s="144">
        <v>5653</v>
      </c>
      <c r="E116" s="397">
        <v>6212</v>
      </c>
      <c r="F116" s="144">
        <v>2613</v>
      </c>
      <c r="G116" s="397">
        <v>3251</v>
      </c>
      <c r="H116" s="144">
        <v>3444</v>
      </c>
      <c r="I116" s="397">
        <v>1908</v>
      </c>
      <c r="J116" s="144">
        <v>514</v>
      </c>
      <c r="K116" s="397">
        <v>1467</v>
      </c>
    </row>
    <row r="117" spans="1:11" ht="12" customHeight="1">
      <c r="A117" s="273" t="s">
        <v>75</v>
      </c>
      <c r="B117" s="144">
        <v>14540</v>
      </c>
      <c r="C117" s="397">
        <v>16051</v>
      </c>
      <c r="D117" s="144">
        <v>15091</v>
      </c>
      <c r="E117" s="397">
        <v>15821</v>
      </c>
      <c r="F117" s="144">
        <v>17212</v>
      </c>
      <c r="G117" s="397">
        <v>16602</v>
      </c>
      <c r="H117" s="144">
        <v>15432</v>
      </c>
      <c r="I117" s="397">
        <v>15815</v>
      </c>
      <c r="J117" s="144">
        <v>12960</v>
      </c>
      <c r="K117" s="397">
        <v>15127</v>
      </c>
    </row>
    <row r="118" spans="1:11" ht="12" customHeight="1">
      <c r="A118" s="273" t="s">
        <v>76</v>
      </c>
      <c r="B118" s="144">
        <v>8016</v>
      </c>
      <c r="C118" s="397">
        <v>4648</v>
      </c>
      <c r="D118" s="144">
        <v>6590</v>
      </c>
      <c r="E118" s="397">
        <v>5429</v>
      </c>
      <c r="F118" s="144">
        <v>7952</v>
      </c>
      <c r="G118" s="397">
        <v>11141</v>
      </c>
      <c r="H118" s="144">
        <v>9069</v>
      </c>
      <c r="I118" s="397">
        <v>7935</v>
      </c>
      <c r="J118" s="144">
        <v>10401</v>
      </c>
      <c r="K118" s="397">
        <v>11598</v>
      </c>
    </row>
    <row r="119" spans="1:11" ht="12" customHeight="1">
      <c r="A119" s="273" t="s">
        <v>293</v>
      </c>
      <c r="B119" s="119">
        <v>29340</v>
      </c>
      <c r="C119" s="278">
        <v>37066</v>
      </c>
      <c r="D119" s="119">
        <v>34522</v>
      </c>
      <c r="E119" s="278">
        <v>30183</v>
      </c>
      <c r="F119" s="119">
        <v>31076</v>
      </c>
      <c r="G119" s="278">
        <v>31457</v>
      </c>
      <c r="H119" s="119">
        <v>36807</v>
      </c>
      <c r="I119" s="278">
        <v>34448</v>
      </c>
      <c r="J119" s="119">
        <v>35764</v>
      </c>
      <c r="K119" s="397">
        <v>40298</v>
      </c>
    </row>
    <row r="120" spans="1:11" ht="12" customHeight="1">
      <c r="A120" s="273" t="s">
        <v>294</v>
      </c>
      <c r="B120" s="119">
        <v>178</v>
      </c>
      <c r="C120" s="278">
        <v>0</v>
      </c>
      <c r="D120" s="119">
        <v>0</v>
      </c>
      <c r="E120" s="278">
        <v>0</v>
      </c>
      <c r="F120" s="119">
        <v>0</v>
      </c>
      <c r="G120" s="278">
        <v>0</v>
      </c>
      <c r="H120" s="119">
        <v>0</v>
      </c>
      <c r="I120" s="278">
        <v>0</v>
      </c>
      <c r="J120" s="119">
        <v>0</v>
      </c>
      <c r="K120" s="278">
        <v>139</v>
      </c>
    </row>
    <row r="121" spans="1:11" ht="12" customHeight="1">
      <c r="A121" s="249" t="s">
        <v>47</v>
      </c>
      <c r="B121" s="152">
        <v>212344</v>
      </c>
      <c r="C121" s="487">
        <v>214258</v>
      </c>
      <c r="D121" s="152">
        <v>223305</v>
      </c>
      <c r="E121" s="487">
        <v>230168</v>
      </c>
      <c r="F121" s="152">
        <v>236246</v>
      </c>
      <c r="G121" s="487">
        <v>234005</v>
      </c>
      <c r="H121" s="152">
        <v>237224</v>
      </c>
      <c r="I121" s="487">
        <v>252315</v>
      </c>
      <c r="J121" s="152">
        <v>279285</v>
      </c>
      <c r="K121" s="487">
        <v>278631</v>
      </c>
    </row>
    <row r="122" spans="1:11" ht="12" customHeight="1">
      <c r="A122" s="273" t="s">
        <v>69</v>
      </c>
      <c r="B122" s="144">
        <v>3127</v>
      </c>
      <c r="C122" s="397">
        <v>2588</v>
      </c>
      <c r="D122" s="144">
        <v>2793</v>
      </c>
      <c r="E122" s="397">
        <v>2484</v>
      </c>
      <c r="F122" s="144">
        <v>3483</v>
      </c>
      <c r="G122" s="397">
        <v>3614</v>
      </c>
      <c r="H122" s="144">
        <v>2181</v>
      </c>
      <c r="I122" s="397">
        <v>1656</v>
      </c>
      <c r="J122" s="144">
        <v>2452</v>
      </c>
      <c r="K122" s="278">
        <v>5341</v>
      </c>
    </row>
    <row r="123" spans="1:11" ht="12" customHeight="1">
      <c r="A123" s="273" t="s">
        <v>70</v>
      </c>
      <c r="B123" s="144">
        <v>2175</v>
      </c>
      <c r="C123" s="397">
        <v>1313</v>
      </c>
      <c r="D123" s="144">
        <v>1302</v>
      </c>
      <c r="E123" s="397">
        <v>1059</v>
      </c>
      <c r="F123" s="144">
        <v>1573</v>
      </c>
      <c r="G123" s="397">
        <v>2162</v>
      </c>
      <c r="H123" s="144">
        <v>952</v>
      </c>
      <c r="I123" s="397">
        <v>909</v>
      </c>
      <c r="J123" s="144">
        <v>358</v>
      </c>
      <c r="K123" s="397">
        <v>119</v>
      </c>
    </row>
    <row r="124" spans="1:11" ht="12" customHeight="1">
      <c r="A124" s="273" t="s">
        <v>71</v>
      </c>
      <c r="B124" s="144">
        <v>2696</v>
      </c>
      <c r="C124" s="397">
        <v>1984</v>
      </c>
      <c r="D124" s="144">
        <v>1433</v>
      </c>
      <c r="E124" s="397">
        <v>1011</v>
      </c>
      <c r="F124" s="144">
        <v>474</v>
      </c>
      <c r="G124" s="397">
        <v>0</v>
      </c>
      <c r="H124" s="144">
        <v>850</v>
      </c>
      <c r="I124" s="397">
        <v>944</v>
      </c>
      <c r="J124" s="144">
        <v>286</v>
      </c>
      <c r="K124" s="397">
        <v>545</v>
      </c>
    </row>
    <row r="125" spans="1:11" ht="12" customHeight="1">
      <c r="A125" s="273" t="s">
        <v>72</v>
      </c>
      <c r="B125" s="144">
        <v>2323</v>
      </c>
      <c r="C125" s="397">
        <v>2684</v>
      </c>
      <c r="D125" s="144">
        <v>3040</v>
      </c>
      <c r="E125" s="397">
        <v>2057</v>
      </c>
      <c r="F125" s="144">
        <v>2376</v>
      </c>
      <c r="G125" s="397">
        <v>230</v>
      </c>
      <c r="H125" s="144">
        <v>789</v>
      </c>
      <c r="I125" s="397">
        <v>456</v>
      </c>
      <c r="J125" s="144">
        <v>431</v>
      </c>
      <c r="K125" s="397">
        <v>1093</v>
      </c>
    </row>
    <row r="126" spans="1:11" ht="12" customHeight="1">
      <c r="A126" s="273" t="s">
        <v>73</v>
      </c>
      <c r="B126" s="144">
        <v>67444</v>
      </c>
      <c r="C126" s="397">
        <v>66598</v>
      </c>
      <c r="D126" s="144">
        <v>67182</v>
      </c>
      <c r="E126" s="397">
        <v>66807</v>
      </c>
      <c r="F126" s="144">
        <v>66852</v>
      </c>
      <c r="G126" s="397">
        <v>66475</v>
      </c>
      <c r="H126" s="144">
        <v>71355</v>
      </c>
      <c r="I126" s="397">
        <v>69000</v>
      </c>
      <c r="J126" s="144">
        <v>73645</v>
      </c>
      <c r="K126" s="397">
        <v>67258</v>
      </c>
    </row>
    <row r="127" spans="1:11" ht="12" customHeight="1">
      <c r="A127" s="273" t="s">
        <v>74</v>
      </c>
      <c r="B127" s="144">
        <v>693</v>
      </c>
      <c r="C127" s="397">
        <v>1245</v>
      </c>
      <c r="D127" s="144">
        <v>746</v>
      </c>
      <c r="E127" s="397">
        <v>911</v>
      </c>
      <c r="F127" s="144">
        <v>1076</v>
      </c>
      <c r="G127" s="397">
        <v>972</v>
      </c>
      <c r="H127" s="144">
        <v>340</v>
      </c>
      <c r="I127" s="397">
        <v>1105</v>
      </c>
      <c r="J127" s="144">
        <v>9272</v>
      </c>
      <c r="K127" s="397">
        <v>14159</v>
      </c>
    </row>
    <row r="128" spans="1:11" ht="12" customHeight="1">
      <c r="A128" s="273" t="s">
        <v>75</v>
      </c>
      <c r="B128" s="144">
        <v>37341</v>
      </c>
      <c r="C128" s="397">
        <v>36121</v>
      </c>
      <c r="D128" s="144">
        <v>37095</v>
      </c>
      <c r="E128" s="397">
        <v>38322</v>
      </c>
      <c r="F128" s="144">
        <v>33640</v>
      </c>
      <c r="G128" s="397">
        <v>34025</v>
      </c>
      <c r="H128" s="144">
        <v>35086</v>
      </c>
      <c r="I128" s="397">
        <v>34700</v>
      </c>
      <c r="J128" s="144">
        <v>31478</v>
      </c>
      <c r="K128" s="397">
        <v>25542</v>
      </c>
    </row>
    <row r="129" spans="1:11" ht="12" customHeight="1">
      <c r="A129" s="273" t="s">
        <v>76</v>
      </c>
      <c r="B129" s="144">
        <v>9776</v>
      </c>
      <c r="C129" s="397">
        <v>9115</v>
      </c>
      <c r="D129" s="144">
        <v>7267</v>
      </c>
      <c r="E129" s="397">
        <v>7920</v>
      </c>
      <c r="F129" s="144">
        <v>12346</v>
      </c>
      <c r="G129" s="397">
        <v>13117</v>
      </c>
      <c r="H129" s="144">
        <v>11397</v>
      </c>
      <c r="I129" s="397">
        <v>11236</v>
      </c>
      <c r="J129" s="144">
        <v>10697</v>
      </c>
      <c r="K129" s="397">
        <v>10125</v>
      </c>
    </row>
    <row r="130" spans="1:11" ht="12" customHeight="1">
      <c r="A130" s="273" t="s">
        <v>293</v>
      </c>
      <c r="B130" s="119">
        <v>86670</v>
      </c>
      <c r="C130" s="278">
        <v>92610</v>
      </c>
      <c r="D130" s="119">
        <v>102447</v>
      </c>
      <c r="E130" s="278">
        <v>109597</v>
      </c>
      <c r="F130" s="119">
        <v>114426</v>
      </c>
      <c r="G130" s="278">
        <v>113410</v>
      </c>
      <c r="H130" s="119">
        <v>114274</v>
      </c>
      <c r="I130" s="278">
        <v>132143</v>
      </c>
      <c r="J130" s="119">
        <v>150496</v>
      </c>
      <c r="K130" s="397">
        <v>154192</v>
      </c>
    </row>
    <row r="131" spans="1:11" ht="12" customHeight="1">
      <c r="A131" s="273" t="s">
        <v>294</v>
      </c>
      <c r="B131" s="119">
        <v>99</v>
      </c>
      <c r="C131" s="278">
        <v>0</v>
      </c>
      <c r="D131" s="119">
        <v>0</v>
      </c>
      <c r="E131" s="278">
        <v>0</v>
      </c>
      <c r="F131" s="119">
        <v>0</v>
      </c>
      <c r="G131" s="278">
        <v>0</v>
      </c>
      <c r="H131" s="119">
        <v>0</v>
      </c>
      <c r="I131" s="278">
        <v>166</v>
      </c>
      <c r="J131" s="119">
        <v>170</v>
      </c>
      <c r="K131" s="278">
        <v>257</v>
      </c>
    </row>
    <row r="132" spans="1:11" ht="12" customHeight="1">
      <c r="A132" s="249" t="s">
        <v>7</v>
      </c>
      <c r="B132" s="152">
        <v>172304</v>
      </c>
      <c r="C132" s="487">
        <v>177235</v>
      </c>
      <c r="D132" s="152">
        <v>187494</v>
      </c>
      <c r="E132" s="487">
        <v>184620</v>
      </c>
      <c r="F132" s="152">
        <v>185537</v>
      </c>
      <c r="G132" s="487">
        <v>193788</v>
      </c>
      <c r="H132" s="152">
        <v>201510</v>
      </c>
      <c r="I132" s="487">
        <v>220106</v>
      </c>
      <c r="J132" s="152">
        <v>208404</v>
      </c>
      <c r="K132" s="487">
        <v>198705</v>
      </c>
    </row>
    <row r="133" spans="1:11" ht="12" customHeight="1">
      <c r="A133" s="273" t="s">
        <v>69</v>
      </c>
      <c r="B133" s="144">
        <v>2295</v>
      </c>
      <c r="C133" s="397">
        <v>4245</v>
      </c>
      <c r="D133" s="144">
        <v>4046</v>
      </c>
      <c r="E133" s="397">
        <v>2308</v>
      </c>
      <c r="F133" s="144">
        <v>2146</v>
      </c>
      <c r="G133" s="397">
        <v>1696</v>
      </c>
      <c r="H133" s="144">
        <v>1745</v>
      </c>
      <c r="I133" s="397">
        <v>1820</v>
      </c>
      <c r="J133" s="144">
        <v>9058</v>
      </c>
      <c r="K133" s="278">
        <v>7437</v>
      </c>
    </row>
    <row r="134" spans="1:11" ht="12" customHeight="1">
      <c r="A134" s="273" t="s">
        <v>70</v>
      </c>
      <c r="B134" s="144">
        <v>0</v>
      </c>
      <c r="C134" s="397">
        <v>236</v>
      </c>
      <c r="D134" s="144">
        <v>0</v>
      </c>
      <c r="E134" s="397">
        <v>0</v>
      </c>
      <c r="F134" s="144">
        <v>0</v>
      </c>
      <c r="G134" s="397">
        <v>0</v>
      </c>
      <c r="H134" s="144">
        <v>62</v>
      </c>
      <c r="I134" s="397">
        <v>0</v>
      </c>
      <c r="J134" s="144">
        <v>0</v>
      </c>
      <c r="K134" s="397">
        <v>0</v>
      </c>
    </row>
    <row r="135" spans="1:11" ht="12" customHeight="1">
      <c r="A135" s="273" t="s">
        <v>71</v>
      </c>
      <c r="B135" s="144">
        <v>0</v>
      </c>
      <c r="C135" s="397">
        <v>0</v>
      </c>
      <c r="D135" s="144">
        <v>166</v>
      </c>
      <c r="E135" s="397">
        <v>446</v>
      </c>
      <c r="F135" s="144">
        <v>321</v>
      </c>
      <c r="G135" s="397">
        <v>440</v>
      </c>
      <c r="H135" s="144">
        <v>0</v>
      </c>
      <c r="I135" s="397">
        <v>214</v>
      </c>
      <c r="J135" s="144">
        <v>1169</v>
      </c>
      <c r="K135" s="397">
        <v>194</v>
      </c>
    </row>
    <row r="136" spans="1:11" ht="12" customHeight="1">
      <c r="A136" s="273" t="s">
        <v>72</v>
      </c>
      <c r="B136" s="144">
        <v>3010</v>
      </c>
      <c r="C136" s="397">
        <v>2604</v>
      </c>
      <c r="D136" s="144">
        <v>3878</v>
      </c>
      <c r="E136" s="397">
        <v>3368</v>
      </c>
      <c r="F136" s="144">
        <v>4074</v>
      </c>
      <c r="G136" s="397">
        <v>1959</v>
      </c>
      <c r="H136" s="144">
        <v>421</v>
      </c>
      <c r="I136" s="397">
        <v>1439</v>
      </c>
      <c r="J136" s="144">
        <v>91</v>
      </c>
      <c r="K136" s="397">
        <v>1586</v>
      </c>
    </row>
    <row r="137" spans="1:11" ht="12" customHeight="1">
      <c r="A137" s="273" t="s">
        <v>73</v>
      </c>
      <c r="B137" s="144">
        <v>94268</v>
      </c>
      <c r="C137" s="397">
        <v>94998</v>
      </c>
      <c r="D137" s="144">
        <v>92851</v>
      </c>
      <c r="E137" s="397">
        <v>89276</v>
      </c>
      <c r="F137" s="144">
        <v>79573</v>
      </c>
      <c r="G137" s="397">
        <v>81686</v>
      </c>
      <c r="H137" s="144">
        <v>93313</v>
      </c>
      <c r="I137" s="397">
        <v>99633</v>
      </c>
      <c r="J137" s="144">
        <v>88169</v>
      </c>
      <c r="K137" s="397">
        <v>78283</v>
      </c>
    </row>
    <row r="138" spans="1:11" ht="12" customHeight="1">
      <c r="A138" s="273" t="s">
        <v>74</v>
      </c>
      <c r="B138" s="144">
        <v>4207</v>
      </c>
      <c r="C138" s="397">
        <v>2344</v>
      </c>
      <c r="D138" s="144">
        <v>2037</v>
      </c>
      <c r="E138" s="397">
        <v>2335</v>
      </c>
      <c r="F138" s="144">
        <v>4595</v>
      </c>
      <c r="G138" s="397">
        <v>3499</v>
      </c>
      <c r="H138" s="144">
        <v>5128</v>
      </c>
      <c r="I138" s="397">
        <v>3967</v>
      </c>
      <c r="J138" s="144">
        <v>697</v>
      </c>
      <c r="K138" s="397">
        <v>502</v>
      </c>
    </row>
    <row r="139" spans="1:11" ht="12" customHeight="1">
      <c r="A139" s="273" t="s">
        <v>75</v>
      </c>
      <c r="B139" s="144">
        <v>23506</v>
      </c>
      <c r="C139" s="397">
        <v>30566</v>
      </c>
      <c r="D139" s="144">
        <v>32613</v>
      </c>
      <c r="E139" s="397">
        <v>26562</v>
      </c>
      <c r="F139" s="144">
        <v>31508</v>
      </c>
      <c r="G139" s="397">
        <v>38148</v>
      </c>
      <c r="H139" s="144">
        <v>29392</v>
      </c>
      <c r="I139" s="397">
        <v>31641</v>
      </c>
      <c r="J139" s="144">
        <v>32719</v>
      </c>
      <c r="K139" s="397">
        <v>31030</v>
      </c>
    </row>
    <row r="140" spans="1:11" ht="12" customHeight="1">
      <c r="A140" s="273" t="s">
        <v>76</v>
      </c>
      <c r="B140" s="144">
        <v>10113</v>
      </c>
      <c r="C140" s="397">
        <v>6581</v>
      </c>
      <c r="D140" s="144">
        <v>7443</v>
      </c>
      <c r="E140" s="397">
        <v>6531</v>
      </c>
      <c r="F140" s="144">
        <v>4202</v>
      </c>
      <c r="G140" s="397">
        <v>6320</v>
      </c>
      <c r="H140" s="144">
        <v>11124</v>
      </c>
      <c r="I140" s="397">
        <v>14663</v>
      </c>
      <c r="J140" s="144">
        <v>14716</v>
      </c>
      <c r="K140" s="397">
        <v>16227</v>
      </c>
    </row>
    <row r="141" spans="1:11" ht="12" customHeight="1">
      <c r="A141" s="273" t="s">
        <v>293</v>
      </c>
      <c r="B141" s="119">
        <v>34905</v>
      </c>
      <c r="C141" s="278">
        <v>35661</v>
      </c>
      <c r="D141" s="119">
        <v>44460</v>
      </c>
      <c r="E141" s="278">
        <v>53794</v>
      </c>
      <c r="F141" s="119">
        <v>59118</v>
      </c>
      <c r="G141" s="278">
        <v>60040</v>
      </c>
      <c r="H141" s="119">
        <v>60325</v>
      </c>
      <c r="I141" s="278">
        <v>66729</v>
      </c>
      <c r="J141" s="119">
        <v>61785</v>
      </c>
      <c r="K141" s="397">
        <v>63296</v>
      </c>
    </row>
    <row r="142" spans="1:11" ht="12" customHeight="1">
      <c r="A142" s="273" t="s">
        <v>294</v>
      </c>
      <c r="B142" s="119">
        <v>0</v>
      </c>
      <c r="C142" s="278">
        <v>0</v>
      </c>
      <c r="D142" s="119">
        <v>0</v>
      </c>
      <c r="E142" s="278">
        <v>0</v>
      </c>
      <c r="F142" s="119">
        <v>0</v>
      </c>
      <c r="G142" s="278">
        <v>0</v>
      </c>
      <c r="H142" s="119">
        <v>0</v>
      </c>
      <c r="I142" s="278"/>
      <c r="J142" s="119">
        <v>0</v>
      </c>
      <c r="K142" s="278">
        <v>150</v>
      </c>
    </row>
    <row r="143" spans="1:11" ht="12" customHeight="1">
      <c r="A143" s="249" t="s">
        <v>1</v>
      </c>
      <c r="B143" s="152">
        <v>1105523</v>
      </c>
      <c r="C143" s="487">
        <v>1148580</v>
      </c>
      <c r="D143" s="152">
        <v>1187593</v>
      </c>
      <c r="E143" s="487">
        <v>1221740</v>
      </c>
      <c r="F143" s="152">
        <v>1254435</v>
      </c>
      <c r="G143" s="487">
        <v>1279132</v>
      </c>
      <c r="H143" s="152">
        <v>1304467</v>
      </c>
      <c r="I143" s="487">
        <v>1400738</v>
      </c>
      <c r="J143" s="152">
        <v>1453817</v>
      </c>
      <c r="K143" s="487">
        <v>1499853</v>
      </c>
    </row>
    <row r="144" spans="1:11" ht="12" customHeight="1">
      <c r="A144" s="273" t="s">
        <v>69</v>
      </c>
      <c r="B144" s="144">
        <v>26119</v>
      </c>
      <c r="C144" s="397">
        <v>28646</v>
      </c>
      <c r="D144" s="144">
        <v>22698</v>
      </c>
      <c r="E144" s="397">
        <v>18239</v>
      </c>
      <c r="F144" s="144">
        <v>35941</v>
      </c>
      <c r="G144" s="397">
        <v>50928</v>
      </c>
      <c r="H144" s="144">
        <v>55758</v>
      </c>
      <c r="I144" s="397">
        <v>59949</v>
      </c>
      <c r="J144" s="144">
        <v>76439</v>
      </c>
      <c r="K144" s="278">
        <v>92362</v>
      </c>
    </row>
    <row r="145" spans="1:11" ht="12" customHeight="1">
      <c r="A145" s="273" t="s">
        <v>70</v>
      </c>
      <c r="B145" s="144">
        <v>8193</v>
      </c>
      <c r="C145" s="397">
        <v>7298</v>
      </c>
      <c r="D145" s="144">
        <v>7768</v>
      </c>
      <c r="E145" s="397">
        <v>7054</v>
      </c>
      <c r="F145" s="144">
        <v>4823</v>
      </c>
      <c r="G145" s="397">
        <v>1650</v>
      </c>
      <c r="H145" s="144">
        <v>5644</v>
      </c>
      <c r="I145" s="397">
        <v>11098</v>
      </c>
      <c r="J145" s="144">
        <v>6017</v>
      </c>
      <c r="K145" s="397">
        <v>3492</v>
      </c>
    </row>
    <row r="146" spans="1:11" ht="12" customHeight="1">
      <c r="A146" s="273" t="s">
        <v>71</v>
      </c>
      <c r="B146" s="144">
        <v>74164</v>
      </c>
      <c r="C146" s="397">
        <v>83284</v>
      </c>
      <c r="D146" s="144">
        <v>109068</v>
      </c>
      <c r="E146" s="397">
        <v>114557</v>
      </c>
      <c r="F146" s="144">
        <v>75157</v>
      </c>
      <c r="G146" s="397">
        <v>63909</v>
      </c>
      <c r="H146" s="144">
        <v>60591</v>
      </c>
      <c r="I146" s="397">
        <v>42759</v>
      </c>
      <c r="J146" s="144">
        <v>59439</v>
      </c>
      <c r="K146" s="397">
        <v>67721</v>
      </c>
    </row>
    <row r="147" spans="1:11" ht="12" customHeight="1">
      <c r="A147" s="273" t="s">
        <v>72</v>
      </c>
      <c r="B147" s="144">
        <v>21604</v>
      </c>
      <c r="C147" s="397">
        <v>24400</v>
      </c>
      <c r="D147" s="144">
        <v>22089</v>
      </c>
      <c r="E147" s="397">
        <v>23997</v>
      </c>
      <c r="F147" s="144">
        <v>20295</v>
      </c>
      <c r="G147" s="397">
        <v>16950</v>
      </c>
      <c r="H147" s="144">
        <v>9504</v>
      </c>
      <c r="I147" s="397">
        <v>7754</v>
      </c>
      <c r="J147" s="144">
        <v>10743</v>
      </c>
      <c r="K147" s="397">
        <v>10690</v>
      </c>
    </row>
    <row r="148" spans="1:11" ht="12" customHeight="1">
      <c r="A148" s="273" t="s">
        <v>73</v>
      </c>
      <c r="B148" s="144">
        <v>379815</v>
      </c>
      <c r="C148" s="397">
        <v>373205</v>
      </c>
      <c r="D148" s="144">
        <v>386497</v>
      </c>
      <c r="E148" s="397">
        <v>370727</v>
      </c>
      <c r="F148" s="144">
        <v>376693</v>
      </c>
      <c r="G148" s="397">
        <v>369786</v>
      </c>
      <c r="H148" s="144">
        <v>375667</v>
      </c>
      <c r="I148" s="397">
        <v>419789</v>
      </c>
      <c r="J148" s="144">
        <v>422278</v>
      </c>
      <c r="K148" s="397">
        <v>413616</v>
      </c>
    </row>
    <row r="149" spans="1:11" ht="12" customHeight="1">
      <c r="A149" s="273" t="s">
        <v>74</v>
      </c>
      <c r="B149" s="144">
        <v>2814</v>
      </c>
      <c r="C149" s="397">
        <v>943</v>
      </c>
      <c r="D149" s="144">
        <v>1315</v>
      </c>
      <c r="E149" s="397">
        <v>2841</v>
      </c>
      <c r="F149" s="144">
        <v>3745</v>
      </c>
      <c r="G149" s="397">
        <v>467</v>
      </c>
      <c r="H149" s="144">
        <v>813</v>
      </c>
      <c r="I149" s="397">
        <v>1634</v>
      </c>
      <c r="J149" s="144">
        <v>2983</v>
      </c>
      <c r="K149" s="397">
        <v>1970</v>
      </c>
    </row>
    <row r="150" spans="1:11" ht="12" customHeight="1">
      <c r="A150" s="273" t="s">
        <v>75</v>
      </c>
      <c r="B150" s="144">
        <v>78597</v>
      </c>
      <c r="C150" s="397">
        <v>92270</v>
      </c>
      <c r="D150" s="144">
        <v>78849</v>
      </c>
      <c r="E150" s="397">
        <v>88978</v>
      </c>
      <c r="F150" s="144">
        <v>82820</v>
      </c>
      <c r="G150" s="397">
        <v>103121</v>
      </c>
      <c r="H150" s="144">
        <v>101435</v>
      </c>
      <c r="I150" s="397">
        <v>107746</v>
      </c>
      <c r="J150" s="144">
        <v>101172</v>
      </c>
      <c r="K150" s="397">
        <v>83039</v>
      </c>
    </row>
    <row r="151" spans="1:11" ht="12" customHeight="1">
      <c r="A151" s="273" t="s">
        <v>76</v>
      </c>
      <c r="B151" s="144">
        <v>40866</v>
      </c>
      <c r="C151" s="397">
        <v>49281</v>
      </c>
      <c r="D151" s="144">
        <v>46401</v>
      </c>
      <c r="E151" s="397">
        <v>47064</v>
      </c>
      <c r="F151" s="144">
        <v>53647</v>
      </c>
      <c r="G151" s="397">
        <v>57342</v>
      </c>
      <c r="H151" s="144">
        <v>60252</v>
      </c>
      <c r="I151" s="397">
        <v>74266</v>
      </c>
      <c r="J151" s="144">
        <v>74949</v>
      </c>
      <c r="K151" s="397">
        <v>102026</v>
      </c>
    </row>
    <row r="152" spans="1:11" ht="12" customHeight="1">
      <c r="A152" s="273" t="s">
        <v>293</v>
      </c>
      <c r="B152" s="119">
        <v>473266</v>
      </c>
      <c r="C152" s="278">
        <v>489170</v>
      </c>
      <c r="D152" s="119">
        <v>512587</v>
      </c>
      <c r="E152" s="278">
        <v>547908</v>
      </c>
      <c r="F152" s="119">
        <v>601165</v>
      </c>
      <c r="G152" s="278">
        <v>614979</v>
      </c>
      <c r="H152" s="119">
        <v>634803</v>
      </c>
      <c r="I152" s="278">
        <v>674515</v>
      </c>
      <c r="J152" s="119">
        <v>697464</v>
      </c>
      <c r="K152" s="397">
        <v>724103</v>
      </c>
    </row>
    <row r="153" spans="1:11" ht="12" customHeight="1">
      <c r="A153" s="273" t="s">
        <v>294</v>
      </c>
      <c r="B153" s="119">
        <v>85</v>
      </c>
      <c r="C153" s="278">
        <v>83</v>
      </c>
      <c r="D153" s="119">
        <v>321</v>
      </c>
      <c r="E153" s="278">
        <v>375</v>
      </c>
      <c r="F153" s="119">
        <v>149</v>
      </c>
      <c r="G153" s="278">
        <v>0</v>
      </c>
      <c r="H153" s="119">
        <v>0</v>
      </c>
      <c r="I153" s="278">
        <v>1228</v>
      </c>
      <c r="J153" s="119">
        <v>2333</v>
      </c>
      <c r="K153" s="278">
        <v>834</v>
      </c>
    </row>
    <row r="154" spans="1:11" ht="12" customHeight="1">
      <c r="A154" s="491" t="s">
        <v>305</v>
      </c>
      <c r="B154" s="202"/>
      <c r="C154" s="254"/>
      <c r="D154" s="202"/>
      <c r="E154" s="254"/>
      <c r="F154" s="202"/>
      <c r="G154" s="254"/>
      <c r="H154" s="202"/>
      <c r="I154" s="254"/>
      <c r="J154" s="202"/>
      <c r="K154" s="254"/>
    </row>
    <row r="155" spans="1:11" ht="12" customHeight="1">
      <c r="A155" s="249" t="s">
        <v>282</v>
      </c>
      <c r="B155" s="152">
        <v>131852</v>
      </c>
      <c r="C155" s="487">
        <v>110911</v>
      </c>
      <c r="D155" s="152">
        <v>87353</v>
      </c>
      <c r="E155" s="487">
        <v>71314</v>
      </c>
      <c r="F155" s="152">
        <v>124263</v>
      </c>
      <c r="G155" s="487">
        <v>106366</v>
      </c>
      <c r="H155" s="152">
        <v>96084</v>
      </c>
      <c r="I155" s="487">
        <v>84578</v>
      </c>
      <c r="J155" s="152">
        <v>66711</v>
      </c>
      <c r="K155" s="487">
        <v>60004</v>
      </c>
    </row>
    <row r="156" spans="1:11" ht="12" customHeight="1">
      <c r="A156" s="273" t="s">
        <v>69</v>
      </c>
      <c r="B156" s="144">
        <v>2029</v>
      </c>
      <c r="C156" s="397">
        <v>1049</v>
      </c>
      <c r="D156" s="144">
        <v>809</v>
      </c>
      <c r="E156" s="397">
        <v>764</v>
      </c>
      <c r="F156" s="144">
        <v>855</v>
      </c>
      <c r="G156" s="397">
        <v>1588</v>
      </c>
      <c r="H156" s="144">
        <v>476</v>
      </c>
      <c r="I156" s="397">
        <v>595</v>
      </c>
      <c r="J156" s="144">
        <v>319</v>
      </c>
      <c r="K156" s="278">
        <v>925</v>
      </c>
    </row>
    <row r="157" spans="1:11" ht="12" customHeight="1">
      <c r="A157" s="273" t="s">
        <v>70</v>
      </c>
      <c r="B157" s="144">
        <v>192</v>
      </c>
      <c r="C157" s="397">
        <v>125</v>
      </c>
      <c r="D157" s="144">
        <v>0</v>
      </c>
      <c r="E157" s="397">
        <v>0</v>
      </c>
      <c r="F157" s="144">
        <v>0</v>
      </c>
      <c r="G157" s="397">
        <v>69</v>
      </c>
      <c r="H157" s="144">
        <v>0</v>
      </c>
      <c r="I157" s="397">
        <v>0</v>
      </c>
      <c r="J157" s="144">
        <v>0</v>
      </c>
      <c r="K157" s="397">
        <v>80</v>
      </c>
    </row>
    <row r="158" spans="1:11" ht="12" customHeight="1">
      <c r="A158" s="273" t="s">
        <v>71</v>
      </c>
      <c r="B158" s="144">
        <v>829</v>
      </c>
      <c r="C158" s="397">
        <v>401</v>
      </c>
      <c r="D158" s="144">
        <v>834</v>
      </c>
      <c r="E158" s="397">
        <v>902</v>
      </c>
      <c r="F158" s="144">
        <v>1357</v>
      </c>
      <c r="G158" s="397">
        <v>78</v>
      </c>
      <c r="H158" s="144">
        <v>218</v>
      </c>
      <c r="I158" s="397">
        <v>424</v>
      </c>
      <c r="J158" s="144">
        <v>0</v>
      </c>
      <c r="K158" s="397">
        <v>96</v>
      </c>
    </row>
    <row r="159" spans="1:11" ht="12" customHeight="1">
      <c r="A159" s="273" t="s">
        <v>72</v>
      </c>
      <c r="B159" s="144">
        <v>2161</v>
      </c>
      <c r="C159" s="397">
        <v>1031</v>
      </c>
      <c r="D159" s="144">
        <v>1332</v>
      </c>
      <c r="E159" s="397">
        <v>636</v>
      </c>
      <c r="F159" s="144">
        <v>717</v>
      </c>
      <c r="G159" s="397">
        <v>426</v>
      </c>
      <c r="H159" s="144">
        <v>330</v>
      </c>
      <c r="I159" s="397">
        <v>417</v>
      </c>
      <c r="J159" s="144">
        <v>698</v>
      </c>
      <c r="K159" s="397">
        <v>118</v>
      </c>
    </row>
    <row r="160" spans="1:11" ht="12" customHeight="1">
      <c r="A160" s="273" t="s">
        <v>73</v>
      </c>
      <c r="B160" s="144">
        <v>48664</v>
      </c>
      <c r="C160" s="397">
        <v>33077</v>
      </c>
      <c r="D160" s="144">
        <v>23141</v>
      </c>
      <c r="E160" s="397">
        <v>16624</v>
      </c>
      <c r="F160" s="144">
        <v>25502</v>
      </c>
      <c r="G160" s="397">
        <v>21289</v>
      </c>
      <c r="H160" s="144">
        <v>18739</v>
      </c>
      <c r="I160" s="397">
        <v>15939</v>
      </c>
      <c r="J160" s="144">
        <v>12828</v>
      </c>
      <c r="K160" s="397">
        <v>10787</v>
      </c>
    </row>
    <row r="161" spans="1:11" ht="12" customHeight="1">
      <c r="A161" s="273" t="s">
        <v>74</v>
      </c>
      <c r="B161" s="144">
        <v>1281</v>
      </c>
      <c r="C161" s="397">
        <v>359</v>
      </c>
      <c r="D161" s="144">
        <v>313</v>
      </c>
      <c r="E161" s="397">
        <v>272</v>
      </c>
      <c r="F161" s="144">
        <v>0</v>
      </c>
      <c r="G161" s="397">
        <v>315</v>
      </c>
      <c r="H161" s="144">
        <v>322</v>
      </c>
      <c r="I161" s="397">
        <v>446</v>
      </c>
      <c r="J161" s="144">
        <v>48</v>
      </c>
      <c r="K161" s="397">
        <v>328</v>
      </c>
    </row>
    <row r="162" spans="1:11" ht="12" customHeight="1">
      <c r="A162" s="273" t="s">
        <v>75</v>
      </c>
      <c r="B162" s="144">
        <v>17450</v>
      </c>
      <c r="C162" s="397">
        <v>12868</v>
      </c>
      <c r="D162" s="144">
        <v>10036</v>
      </c>
      <c r="E162" s="397">
        <v>9309</v>
      </c>
      <c r="F162" s="144">
        <v>9481</v>
      </c>
      <c r="G162" s="397">
        <v>9136</v>
      </c>
      <c r="H162" s="144">
        <v>7876</v>
      </c>
      <c r="I162" s="397">
        <v>8208</v>
      </c>
      <c r="J162" s="144">
        <v>7083</v>
      </c>
      <c r="K162" s="397">
        <v>4056</v>
      </c>
    </row>
    <row r="163" spans="1:11" ht="12" customHeight="1">
      <c r="A163" s="273" t="s">
        <v>76</v>
      </c>
      <c r="B163" s="144">
        <v>3358</v>
      </c>
      <c r="C163" s="397">
        <v>2713</v>
      </c>
      <c r="D163" s="144">
        <v>2598</v>
      </c>
      <c r="E163" s="397">
        <v>1053</v>
      </c>
      <c r="F163" s="144">
        <v>3064</v>
      </c>
      <c r="G163" s="397">
        <v>1987</v>
      </c>
      <c r="H163" s="144">
        <v>2485</v>
      </c>
      <c r="I163" s="397">
        <v>2376</v>
      </c>
      <c r="J163" s="144">
        <v>2137</v>
      </c>
      <c r="K163" s="397">
        <v>955</v>
      </c>
    </row>
    <row r="164" spans="1:11" ht="12" customHeight="1">
      <c r="A164" s="273" t="s">
        <v>293</v>
      </c>
      <c r="B164" s="119">
        <v>55888</v>
      </c>
      <c r="C164" s="278">
        <v>59288</v>
      </c>
      <c r="D164" s="119">
        <v>48290</v>
      </c>
      <c r="E164" s="278">
        <v>41599</v>
      </c>
      <c r="F164" s="119">
        <v>83287</v>
      </c>
      <c r="G164" s="278">
        <v>71478</v>
      </c>
      <c r="H164" s="119">
        <v>65638</v>
      </c>
      <c r="I164" s="278">
        <v>56173</v>
      </c>
      <c r="J164" s="119">
        <v>43598</v>
      </c>
      <c r="K164" s="397">
        <v>42553</v>
      </c>
    </row>
    <row r="165" spans="1:11" ht="12" customHeight="1">
      <c r="A165" s="273" t="s">
        <v>294</v>
      </c>
      <c r="B165" s="119">
        <v>0</v>
      </c>
      <c r="C165" s="278">
        <v>0</v>
      </c>
      <c r="D165" s="119">
        <v>0</v>
      </c>
      <c r="E165" s="278">
        <v>155</v>
      </c>
      <c r="F165" s="119">
        <v>0</v>
      </c>
      <c r="G165" s="278">
        <v>0</v>
      </c>
      <c r="H165" s="119">
        <v>0</v>
      </c>
      <c r="I165" s="278">
        <v>0</v>
      </c>
      <c r="J165" s="119">
        <v>0</v>
      </c>
      <c r="K165" s="278">
        <v>106</v>
      </c>
    </row>
    <row r="166" spans="1:11" ht="12" customHeight="1">
      <c r="A166" s="249" t="s">
        <v>290</v>
      </c>
      <c r="B166" s="152">
        <v>722691</v>
      </c>
      <c r="C166" s="487">
        <v>671311</v>
      </c>
      <c r="D166" s="152">
        <v>640767</v>
      </c>
      <c r="E166" s="487">
        <v>594945</v>
      </c>
      <c r="F166" s="152">
        <v>679380</v>
      </c>
      <c r="G166" s="487">
        <v>720109</v>
      </c>
      <c r="H166" s="152">
        <v>644649</v>
      </c>
      <c r="I166" s="487">
        <v>546749</v>
      </c>
      <c r="J166" s="152">
        <v>470676</v>
      </c>
      <c r="K166" s="487">
        <v>424451</v>
      </c>
    </row>
    <row r="167" spans="1:11" ht="12" customHeight="1">
      <c r="A167" s="273" t="s">
        <v>69</v>
      </c>
      <c r="B167" s="144">
        <v>8263</v>
      </c>
      <c r="C167" s="397">
        <v>8782</v>
      </c>
      <c r="D167" s="144">
        <v>7072</v>
      </c>
      <c r="E167" s="397">
        <v>4725</v>
      </c>
      <c r="F167" s="144">
        <v>7524</v>
      </c>
      <c r="G167" s="397">
        <v>9655</v>
      </c>
      <c r="H167" s="144">
        <v>6246</v>
      </c>
      <c r="I167" s="397">
        <v>5644</v>
      </c>
      <c r="J167" s="144">
        <v>4526</v>
      </c>
      <c r="K167" s="278">
        <v>4535</v>
      </c>
    </row>
    <row r="168" spans="1:11" ht="12" customHeight="1">
      <c r="A168" s="273" t="s">
        <v>70</v>
      </c>
      <c r="B168" s="144">
        <v>1127</v>
      </c>
      <c r="C168" s="397">
        <v>1247</v>
      </c>
      <c r="D168" s="144">
        <v>906</v>
      </c>
      <c r="E168" s="397">
        <v>1306</v>
      </c>
      <c r="F168" s="144">
        <v>585</v>
      </c>
      <c r="G168" s="397">
        <v>213</v>
      </c>
      <c r="H168" s="144">
        <v>146</v>
      </c>
      <c r="I168" s="397">
        <v>1254</v>
      </c>
      <c r="J168" s="144">
        <v>0</v>
      </c>
      <c r="K168" s="397">
        <v>350</v>
      </c>
    </row>
    <row r="169" spans="1:11" ht="12" customHeight="1">
      <c r="A169" s="273" t="s">
        <v>71</v>
      </c>
      <c r="B169" s="144">
        <v>6768</v>
      </c>
      <c r="C169" s="397">
        <v>6544</v>
      </c>
      <c r="D169" s="144">
        <v>8716</v>
      </c>
      <c r="E169" s="397">
        <v>5531</v>
      </c>
      <c r="F169" s="144">
        <v>5299</v>
      </c>
      <c r="G169" s="397">
        <v>5362</v>
      </c>
      <c r="H169" s="144">
        <v>4659</v>
      </c>
      <c r="I169" s="397">
        <v>3557</v>
      </c>
      <c r="J169" s="144">
        <v>2299</v>
      </c>
      <c r="K169" s="397">
        <v>2043</v>
      </c>
    </row>
    <row r="170" spans="1:11" ht="12" customHeight="1">
      <c r="A170" s="273" t="s">
        <v>72</v>
      </c>
      <c r="B170" s="144">
        <v>13816</v>
      </c>
      <c r="C170" s="397">
        <v>13140</v>
      </c>
      <c r="D170" s="144">
        <v>11922</v>
      </c>
      <c r="E170" s="397">
        <v>10475</v>
      </c>
      <c r="F170" s="144">
        <v>7416</v>
      </c>
      <c r="G170" s="397">
        <v>11007</v>
      </c>
      <c r="H170" s="144">
        <v>7637</v>
      </c>
      <c r="I170" s="397">
        <v>4829</v>
      </c>
      <c r="J170" s="144">
        <v>3765</v>
      </c>
      <c r="K170" s="397">
        <v>2371</v>
      </c>
    </row>
    <row r="171" spans="1:11" ht="12" customHeight="1">
      <c r="A171" s="273" t="s">
        <v>73</v>
      </c>
      <c r="B171" s="144">
        <v>325363</v>
      </c>
      <c r="C171" s="397">
        <v>290604</v>
      </c>
      <c r="D171" s="144">
        <v>253183</v>
      </c>
      <c r="E171" s="397">
        <v>220132</v>
      </c>
      <c r="F171" s="144">
        <v>221425</v>
      </c>
      <c r="G171" s="397">
        <v>227954</v>
      </c>
      <c r="H171" s="144">
        <v>211635</v>
      </c>
      <c r="I171" s="397">
        <v>166508</v>
      </c>
      <c r="J171" s="144">
        <v>138223</v>
      </c>
      <c r="K171" s="397">
        <v>112582</v>
      </c>
    </row>
    <row r="172" spans="1:11" ht="12" customHeight="1">
      <c r="A172" s="273" t="s">
        <v>74</v>
      </c>
      <c r="B172" s="144">
        <v>2458</v>
      </c>
      <c r="C172" s="397">
        <v>2743</v>
      </c>
      <c r="D172" s="144">
        <v>3026</v>
      </c>
      <c r="E172" s="397">
        <v>1900</v>
      </c>
      <c r="F172" s="144">
        <v>3004</v>
      </c>
      <c r="G172" s="397">
        <v>1548</v>
      </c>
      <c r="H172" s="144">
        <v>2378</v>
      </c>
      <c r="I172" s="397">
        <v>2239</v>
      </c>
      <c r="J172" s="144">
        <v>1498</v>
      </c>
      <c r="K172" s="397">
        <v>1529</v>
      </c>
    </row>
    <row r="173" spans="1:11" ht="12" customHeight="1">
      <c r="A173" s="273" t="s">
        <v>75</v>
      </c>
      <c r="B173" s="144">
        <v>69865</v>
      </c>
      <c r="C173" s="397">
        <v>69800</v>
      </c>
      <c r="D173" s="144">
        <v>66050</v>
      </c>
      <c r="E173" s="397">
        <v>56999</v>
      </c>
      <c r="F173" s="144">
        <v>67674</v>
      </c>
      <c r="G173" s="397">
        <v>71160</v>
      </c>
      <c r="H173" s="144">
        <v>61933</v>
      </c>
      <c r="I173" s="397">
        <v>57056</v>
      </c>
      <c r="J173" s="144">
        <v>48171</v>
      </c>
      <c r="K173" s="397">
        <v>37980</v>
      </c>
    </row>
    <row r="174" spans="1:11" ht="12" customHeight="1">
      <c r="A174" s="273" t="s">
        <v>76</v>
      </c>
      <c r="B174" s="144">
        <v>23401</v>
      </c>
      <c r="C174" s="397">
        <v>20585</v>
      </c>
      <c r="D174" s="144">
        <v>18304</v>
      </c>
      <c r="E174" s="397">
        <v>19138</v>
      </c>
      <c r="F174" s="144">
        <v>24445</v>
      </c>
      <c r="G174" s="397">
        <v>27237</v>
      </c>
      <c r="H174" s="144">
        <v>16823</v>
      </c>
      <c r="I174" s="397">
        <v>18237</v>
      </c>
      <c r="J174" s="144">
        <v>17978</v>
      </c>
      <c r="K174" s="397">
        <v>16027</v>
      </c>
    </row>
    <row r="175" spans="1:11" ht="12" customHeight="1">
      <c r="A175" s="273" t="s">
        <v>293</v>
      </c>
      <c r="B175" s="119">
        <v>271458</v>
      </c>
      <c r="C175" s="278">
        <v>257866</v>
      </c>
      <c r="D175" s="119">
        <v>271588</v>
      </c>
      <c r="E175" s="278">
        <v>274629</v>
      </c>
      <c r="F175" s="119">
        <v>342008</v>
      </c>
      <c r="G175" s="278">
        <v>365859</v>
      </c>
      <c r="H175" s="119">
        <v>333091</v>
      </c>
      <c r="I175" s="278">
        <v>287276</v>
      </c>
      <c r="J175" s="119">
        <v>253783</v>
      </c>
      <c r="K175" s="397">
        <v>246612</v>
      </c>
    </row>
    <row r="176" spans="1:11" ht="12" customHeight="1">
      <c r="A176" s="273" t="s">
        <v>294</v>
      </c>
      <c r="B176" s="119">
        <v>172</v>
      </c>
      <c r="C176" s="278">
        <v>0</v>
      </c>
      <c r="D176" s="119">
        <v>0</v>
      </c>
      <c r="E176" s="278">
        <v>110</v>
      </c>
      <c r="F176" s="119">
        <v>0</v>
      </c>
      <c r="G176" s="278">
        <v>114</v>
      </c>
      <c r="H176" s="119">
        <v>101</v>
      </c>
      <c r="I176" s="278">
        <v>149</v>
      </c>
      <c r="J176" s="119">
        <v>433</v>
      </c>
      <c r="K176" s="278">
        <v>422</v>
      </c>
    </row>
    <row r="177" spans="1:11" ht="12" customHeight="1">
      <c r="A177" s="249" t="s">
        <v>284</v>
      </c>
      <c r="B177" s="152">
        <v>2203436</v>
      </c>
      <c r="C177" s="487">
        <v>2393469</v>
      </c>
      <c r="D177" s="152">
        <v>2554520</v>
      </c>
      <c r="E177" s="487">
        <v>2691153</v>
      </c>
      <c r="F177" s="152">
        <v>2655631</v>
      </c>
      <c r="G177" s="487">
        <v>2646712</v>
      </c>
      <c r="H177" s="152">
        <v>2766867</v>
      </c>
      <c r="I177" s="487">
        <v>3041302</v>
      </c>
      <c r="J177" s="152">
        <v>3266425</v>
      </c>
      <c r="K177" s="487">
        <v>3391840</v>
      </c>
    </row>
    <row r="178" spans="1:11" ht="12" customHeight="1">
      <c r="A178" s="273" t="s">
        <v>69</v>
      </c>
      <c r="B178" s="144">
        <v>62638</v>
      </c>
      <c r="C178" s="397">
        <v>64508</v>
      </c>
      <c r="D178" s="144">
        <v>65044</v>
      </c>
      <c r="E178" s="397">
        <v>57813</v>
      </c>
      <c r="F178" s="144">
        <v>68511</v>
      </c>
      <c r="G178" s="397">
        <v>77424</v>
      </c>
      <c r="H178" s="144">
        <v>85973</v>
      </c>
      <c r="I178" s="397">
        <v>78429</v>
      </c>
      <c r="J178" s="144">
        <v>106265</v>
      </c>
      <c r="K178" s="278">
        <v>126222</v>
      </c>
    </row>
    <row r="179" spans="1:11" ht="12" customHeight="1">
      <c r="A179" s="273" t="s">
        <v>70</v>
      </c>
      <c r="B179" s="144">
        <v>13593</v>
      </c>
      <c r="C179" s="397">
        <v>12801</v>
      </c>
      <c r="D179" s="144">
        <v>11663</v>
      </c>
      <c r="E179" s="397">
        <v>12132</v>
      </c>
      <c r="F179" s="144">
        <v>13038</v>
      </c>
      <c r="G179" s="397">
        <v>7896</v>
      </c>
      <c r="H179" s="144">
        <v>10710</v>
      </c>
      <c r="I179" s="397">
        <v>14126</v>
      </c>
      <c r="J179" s="144">
        <v>8247</v>
      </c>
      <c r="K179" s="397">
        <v>6548</v>
      </c>
    </row>
    <row r="180" spans="1:11" ht="12" customHeight="1">
      <c r="A180" s="273" t="s">
        <v>71</v>
      </c>
      <c r="B180" s="144">
        <v>89433</v>
      </c>
      <c r="C180" s="397">
        <v>106181</v>
      </c>
      <c r="D180" s="144">
        <v>120268</v>
      </c>
      <c r="E180" s="397">
        <v>128199</v>
      </c>
      <c r="F180" s="144">
        <v>89762</v>
      </c>
      <c r="G180" s="397">
        <v>80770</v>
      </c>
      <c r="H180" s="144">
        <v>76131</v>
      </c>
      <c r="I180" s="397">
        <v>58457</v>
      </c>
      <c r="J180" s="144">
        <v>75849</v>
      </c>
      <c r="K180" s="397">
        <v>84276</v>
      </c>
    </row>
    <row r="181" spans="1:11" ht="12" customHeight="1">
      <c r="A181" s="273" t="s">
        <v>72</v>
      </c>
      <c r="B181" s="144">
        <v>31445</v>
      </c>
      <c r="C181" s="397">
        <v>38291</v>
      </c>
      <c r="D181" s="144">
        <v>42995</v>
      </c>
      <c r="E181" s="397">
        <v>39930</v>
      </c>
      <c r="F181" s="144">
        <v>41931</v>
      </c>
      <c r="G181" s="397">
        <v>34257</v>
      </c>
      <c r="H181" s="144">
        <v>33385</v>
      </c>
      <c r="I181" s="397">
        <v>30115</v>
      </c>
      <c r="J181" s="144">
        <v>28147</v>
      </c>
      <c r="K181" s="397">
        <v>37333</v>
      </c>
    </row>
    <row r="182" spans="1:11" ht="12" customHeight="1">
      <c r="A182" s="273" t="s">
        <v>73</v>
      </c>
      <c r="B182" s="144">
        <v>1051804</v>
      </c>
      <c r="C182" s="397">
        <v>1123889</v>
      </c>
      <c r="D182" s="144">
        <v>1172254</v>
      </c>
      <c r="E182" s="397">
        <v>1225958</v>
      </c>
      <c r="F182" s="144">
        <v>1234339</v>
      </c>
      <c r="G182" s="397">
        <v>1167484</v>
      </c>
      <c r="H182" s="144">
        <v>1200807</v>
      </c>
      <c r="I182" s="397">
        <v>1280036</v>
      </c>
      <c r="J182" s="144">
        <v>1318854</v>
      </c>
      <c r="K182" s="397">
        <v>1297500</v>
      </c>
    </row>
    <row r="183" spans="1:11" ht="12" customHeight="1">
      <c r="A183" s="273" t="s">
        <v>74</v>
      </c>
      <c r="B183" s="144">
        <v>9354</v>
      </c>
      <c r="C183" s="397">
        <v>8397</v>
      </c>
      <c r="D183" s="144">
        <v>10412</v>
      </c>
      <c r="E183" s="397">
        <v>14980</v>
      </c>
      <c r="F183" s="144">
        <v>13092</v>
      </c>
      <c r="G183" s="397">
        <v>9535</v>
      </c>
      <c r="H183" s="144">
        <v>11002</v>
      </c>
      <c r="I183" s="397">
        <v>10964</v>
      </c>
      <c r="J183" s="144">
        <v>16803</v>
      </c>
      <c r="K183" s="397">
        <v>21019</v>
      </c>
    </row>
    <row r="184" spans="1:11" ht="12" customHeight="1">
      <c r="A184" s="273" t="s">
        <v>75</v>
      </c>
      <c r="B184" s="144">
        <v>200495</v>
      </c>
      <c r="C184" s="397">
        <v>239336</v>
      </c>
      <c r="D184" s="144">
        <v>246616</v>
      </c>
      <c r="E184" s="397">
        <v>250190</v>
      </c>
      <c r="F184" s="144">
        <v>238343</v>
      </c>
      <c r="G184" s="397">
        <v>266173</v>
      </c>
      <c r="H184" s="144">
        <v>266276</v>
      </c>
      <c r="I184" s="397">
        <v>281306</v>
      </c>
      <c r="J184" s="144">
        <v>313255</v>
      </c>
      <c r="K184" s="397">
        <v>312179</v>
      </c>
    </row>
    <row r="185" spans="1:11" ht="12" customHeight="1">
      <c r="A185" s="273" t="s">
        <v>76</v>
      </c>
      <c r="B185" s="144">
        <v>94622</v>
      </c>
      <c r="C185" s="397">
        <v>95678</v>
      </c>
      <c r="D185" s="144">
        <v>103052</v>
      </c>
      <c r="E185" s="397">
        <v>103050</v>
      </c>
      <c r="F185" s="144">
        <v>119224</v>
      </c>
      <c r="G185" s="397">
        <v>126399</v>
      </c>
      <c r="H185" s="144">
        <v>136651</v>
      </c>
      <c r="I185" s="397">
        <v>165224</v>
      </c>
      <c r="J185" s="144">
        <v>182755</v>
      </c>
      <c r="K185" s="397">
        <v>210674</v>
      </c>
    </row>
    <row r="186" spans="1:11" ht="12" customHeight="1">
      <c r="A186" s="273" t="s">
        <v>293</v>
      </c>
      <c r="B186" s="119">
        <v>649693</v>
      </c>
      <c r="C186" s="278">
        <v>704225</v>
      </c>
      <c r="D186" s="119">
        <v>781839</v>
      </c>
      <c r="E186" s="278">
        <v>858791</v>
      </c>
      <c r="F186" s="119">
        <v>837242</v>
      </c>
      <c r="G186" s="278">
        <v>875925</v>
      </c>
      <c r="H186" s="119">
        <v>945835</v>
      </c>
      <c r="I186" s="278">
        <v>1120738</v>
      </c>
      <c r="J186" s="119">
        <v>1212727</v>
      </c>
      <c r="K186" s="397">
        <v>1294081</v>
      </c>
    </row>
    <row r="187" spans="1:11" ht="12" customHeight="1">
      <c r="A187" s="273" t="s">
        <v>294</v>
      </c>
      <c r="B187" s="119">
        <v>359</v>
      </c>
      <c r="C187" s="278">
        <v>163</v>
      </c>
      <c r="D187" s="119">
        <v>377</v>
      </c>
      <c r="E187" s="278">
        <v>110</v>
      </c>
      <c r="F187" s="119">
        <v>149</v>
      </c>
      <c r="G187" s="278">
        <v>849</v>
      </c>
      <c r="H187" s="119">
        <v>97</v>
      </c>
      <c r="I187" s="278">
        <v>1907</v>
      </c>
      <c r="J187" s="119">
        <v>3523</v>
      </c>
      <c r="K187" s="278">
        <v>2008</v>
      </c>
    </row>
    <row r="188" spans="1:11" ht="12" customHeight="1">
      <c r="A188" s="492" t="s">
        <v>301</v>
      </c>
      <c r="B188" s="202"/>
      <c r="C188" s="254"/>
      <c r="D188" s="202"/>
      <c r="E188" s="254"/>
      <c r="F188" s="202"/>
      <c r="G188" s="254"/>
      <c r="H188" s="202"/>
      <c r="I188" s="254"/>
      <c r="J188" s="202"/>
      <c r="K188" s="254"/>
    </row>
    <row r="189" spans="1:11" ht="12" customHeight="1">
      <c r="A189" s="249" t="s">
        <v>285</v>
      </c>
      <c r="B189" s="152">
        <v>612796</v>
      </c>
      <c r="C189" s="487">
        <v>635619</v>
      </c>
      <c r="D189" s="152">
        <v>657036</v>
      </c>
      <c r="E189" s="487">
        <v>672005</v>
      </c>
      <c r="F189" s="152">
        <v>692199</v>
      </c>
      <c r="G189" s="487">
        <v>695321</v>
      </c>
      <c r="H189" s="152">
        <v>702207</v>
      </c>
      <c r="I189" s="487">
        <v>735538</v>
      </c>
      <c r="J189" s="152">
        <v>762041</v>
      </c>
      <c r="K189" s="487">
        <v>565661</v>
      </c>
    </row>
    <row r="190" spans="1:11" ht="12" customHeight="1">
      <c r="A190" s="273" t="s">
        <v>69</v>
      </c>
      <c r="B190" s="144">
        <v>7196</v>
      </c>
      <c r="C190" s="397">
        <v>6782</v>
      </c>
      <c r="D190" s="144">
        <v>7507</v>
      </c>
      <c r="E190" s="397">
        <v>7137</v>
      </c>
      <c r="F190" s="144">
        <v>7265</v>
      </c>
      <c r="G190" s="397">
        <v>8871</v>
      </c>
      <c r="H190" s="144">
        <v>6378</v>
      </c>
      <c r="I190" s="397">
        <v>7236</v>
      </c>
      <c r="J190" s="144">
        <v>6334</v>
      </c>
      <c r="K190" s="278">
        <v>5585</v>
      </c>
    </row>
    <row r="191" spans="1:11" ht="12" customHeight="1">
      <c r="A191" s="273" t="s">
        <v>70</v>
      </c>
      <c r="B191" s="144">
        <v>504</v>
      </c>
      <c r="C191" s="397">
        <v>1048</v>
      </c>
      <c r="D191" s="144">
        <v>563</v>
      </c>
      <c r="E191" s="397">
        <v>1355</v>
      </c>
      <c r="F191" s="144">
        <v>126</v>
      </c>
      <c r="G191" s="397">
        <v>283</v>
      </c>
      <c r="H191" s="144">
        <v>146</v>
      </c>
      <c r="I191" s="397">
        <v>1254</v>
      </c>
      <c r="J191" s="144">
        <v>170</v>
      </c>
      <c r="K191" s="397">
        <v>291</v>
      </c>
    </row>
    <row r="192" spans="1:11" ht="12" customHeight="1">
      <c r="A192" s="273" t="s">
        <v>71</v>
      </c>
      <c r="B192" s="144">
        <v>3562</v>
      </c>
      <c r="C192" s="397">
        <v>3465</v>
      </c>
      <c r="D192" s="144">
        <v>6584</v>
      </c>
      <c r="E192" s="397">
        <v>4561</v>
      </c>
      <c r="F192" s="144">
        <v>4754</v>
      </c>
      <c r="G192" s="397">
        <v>3127</v>
      </c>
      <c r="H192" s="144">
        <v>4310</v>
      </c>
      <c r="I192" s="397">
        <v>3726</v>
      </c>
      <c r="J192" s="144">
        <v>3111</v>
      </c>
      <c r="K192" s="397">
        <v>2113</v>
      </c>
    </row>
    <row r="193" spans="1:11" ht="12" customHeight="1">
      <c r="A193" s="273" t="s">
        <v>72</v>
      </c>
      <c r="B193" s="144">
        <v>11058</v>
      </c>
      <c r="C193" s="397">
        <v>10027</v>
      </c>
      <c r="D193" s="144">
        <v>11697</v>
      </c>
      <c r="E193" s="397">
        <v>11358</v>
      </c>
      <c r="F193" s="144">
        <v>7482</v>
      </c>
      <c r="G193" s="397">
        <v>8905</v>
      </c>
      <c r="H193" s="144">
        <v>8274</v>
      </c>
      <c r="I193" s="397">
        <v>6091</v>
      </c>
      <c r="J193" s="144">
        <v>7311</v>
      </c>
      <c r="K193" s="397">
        <v>3992</v>
      </c>
    </row>
    <row r="194" spans="1:11" ht="12" customHeight="1">
      <c r="A194" s="273" t="s">
        <v>73</v>
      </c>
      <c r="B194" s="144">
        <v>270236</v>
      </c>
      <c r="C194" s="397">
        <v>269952</v>
      </c>
      <c r="D194" s="144">
        <v>259367</v>
      </c>
      <c r="E194" s="397">
        <v>251264</v>
      </c>
      <c r="F194" s="144">
        <v>221193</v>
      </c>
      <c r="G194" s="397">
        <v>216229</v>
      </c>
      <c r="H194" s="144">
        <v>231333</v>
      </c>
      <c r="I194" s="397">
        <v>238054</v>
      </c>
      <c r="J194" s="144">
        <v>239246</v>
      </c>
      <c r="K194" s="397">
        <v>160133</v>
      </c>
    </row>
    <row r="195" spans="1:11" ht="12" customHeight="1">
      <c r="A195" s="273" t="s">
        <v>74</v>
      </c>
      <c r="B195" s="144">
        <v>3391</v>
      </c>
      <c r="C195" s="397">
        <v>2900</v>
      </c>
      <c r="D195" s="144">
        <v>4061</v>
      </c>
      <c r="E195" s="397">
        <v>3424</v>
      </c>
      <c r="F195" s="144">
        <v>3108</v>
      </c>
      <c r="G195" s="397">
        <v>2029</v>
      </c>
      <c r="H195" s="144">
        <v>3079</v>
      </c>
      <c r="I195" s="397">
        <v>3701</v>
      </c>
      <c r="J195" s="144">
        <v>3088</v>
      </c>
      <c r="K195" s="397">
        <v>2913</v>
      </c>
    </row>
    <row r="196" spans="1:11" ht="12" customHeight="1">
      <c r="A196" s="273" t="s">
        <v>75</v>
      </c>
      <c r="B196" s="144">
        <v>67519</v>
      </c>
      <c r="C196" s="397">
        <v>71148</v>
      </c>
      <c r="D196" s="144">
        <v>71570</v>
      </c>
      <c r="E196" s="397">
        <v>69971</v>
      </c>
      <c r="F196" s="144">
        <v>71487</v>
      </c>
      <c r="G196" s="397">
        <v>71569</v>
      </c>
      <c r="H196" s="144">
        <v>67437</v>
      </c>
      <c r="I196" s="397">
        <v>76561</v>
      </c>
      <c r="J196" s="144">
        <v>80350</v>
      </c>
      <c r="K196" s="397">
        <v>54414</v>
      </c>
    </row>
    <row r="197" spans="1:11" ht="12" customHeight="1">
      <c r="A197" s="273" t="s">
        <v>76</v>
      </c>
      <c r="B197" s="144">
        <v>19406</v>
      </c>
      <c r="C197" s="397">
        <v>18729</v>
      </c>
      <c r="D197" s="144">
        <v>19537</v>
      </c>
      <c r="E197" s="397">
        <v>20609</v>
      </c>
      <c r="F197" s="144">
        <v>23383</v>
      </c>
      <c r="G197" s="397">
        <v>23104</v>
      </c>
      <c r="H197" s="144">
        <v>18922</v>
      </c>
      <c r="I197" s="397">
        <v>24750</v>
      </c>
      <c r="J197" s="144">
        <v>31277</v>
      </c>
      <c r="K197" s="397">
        <v>22086</v>
      </c>
    </row>
    <row r="198" spans="1:11" ht="12" customHeight="1">
      <c r="A198" s="273" t="s">
        <v>293</v>
      </c>
      <c r="B198" s="119">
        <v>229752</v>
      </c>
      <c r="C198" s="278">
        <v>251568</v>
      </c>
      <c r="D198" s="119">
        <v>276150</v>
      </c>
      <c r="E198" s="278">
        <v>302061</v>
      </c>
      <c r="F198" s="119">
        <v>353401</v>
      </c>
      <c r="G198" s="278">
        <v>361090</v>
      </c>
      <c r="H198" s="119">
        <v>362227</v>
      </c>
      <c r="I198" s="278">
        <v>374016</v>
      </c>
      <c r="J198" s="119">
        <v>390381</v>
      </c>
      <c r="K198" s="397">
        <v>313380</v>
      </c>
    </row>
    <row r="199" spans="1:11" ht="12" customHeight="1">
      <c r="A199" s="273" t="s">
        <v>294</v>
      </c>
      <c r="B199" s="119">
        <v>172</v>
      </c>
      <c r="C199" s="278">
        <v>0</v>
      </c>
      <c r="D199" s="119">
        <v>0</v>
      </c>
      <c r="E199" s="278">
        <v>265</v>
      </c>
      <c r="F199" s="119">
        <v>0</v>
      </c>
      <c r="G199" s="278">
        <v>114</v>
      </c>
      <c r="H199" s="119">
        <v>101</v>
      </c>
      <c r="I199" s="278">
        <v>149</v>
      </c>
      <c r="J199" s="119">
        <v>773</v>
      </c>
      <c r="K199" s="278">
        <v>754</v>
      </c>
    </row>
    <row r="200" spans="1:11" ht="12" customHeight="1">
      <c r="A200" s="249" t="s">
        <v>286</v>
      </c>
      <c r="B200" s="152">
        <v>612218</v>
      </c>
      <c r="C200" s="487">
        <v>635866</v>
      </c>
      <c r="D200" s="152">
        <v>656651</v>
      </c>
      <c r="E200" s="487">
        <v>671801</v>
      </c>
      <c r="F200" s="152">
        <v>692276</v>
      </c>
      <c r="G200" s="487">
        <v>694764</v>
      </c>
      <c r="H200" s="152">
        <v>702340</v>
      </c>
      <c r="I200" s="487">
        <v>734398</v>
      </c>
      <c r="J200" s="152">
        <v>761563</v>
      </c>
      <c r="K200" s="487">
        <v>668829</v>
      </c>
    </row>
    <row r="201" spans="1:11" ht="12" customHeight="1">
      <c r="A201" s="273" t="s">
        <v>69</v>
      </c>
      <c r="B201" s="144">
        <v>9200</v>
      </c>
      <c r="C201" s="397">
        <v>10023</v>
      </c>
      <c r="D201" s="144">
        <v>8797</v>
      </c>
      <c r="E201" s="397">
        <v>8401</v>
      </c>
      <c r="F201" s="144">
        <v>9663</v>
      </c>
      <c r="G201" s="397">
        <v>11121</v>
      </c>
      <c r="H201" s="144">
        <v>11494</v>
      </c>
      <c r="I201" s="397">
        <v>11250</v>
      </c>
      <c r="J201" s="144">
        <v>13906</v>
      </c>
      <c r="K201" s="278">
        <v>9956</v>
      </c>
    </row>
    <row r="202" spans="1:11" ht="12" customHeight="1">
      <c r="A202" s="273" t="s">
        <v>70</v>
      </c>
      <c r="B202" s="144">
        <v>1856</v>
      </c>
      <c r="C202" s="397">
        <v>1398</v>
      </c>
      <c r="D202" s="144">
        <v>1379</v>
      </c>
      <c r="E202" s="397">
        <v>982</v>
      </c>
      <c r="F202" s="144">
        <v>1069</v>
      </c>
      <c r="G202" s="397">
        <v>901</v>
      </c>
      <c r="H202" s="144">
        <v>2109</v>
      </c>
      <c r="I202" s="397">
        <v>2824</v>
      </c>
      <c r="J202" s="144">
        <v>311</v>
      </c>
      <c r="K202" s="397">
        <v>829</v>
      </c>
    </row>
    <row r="203" spans="1:11" ht="12" customHeight="1">
      <c r="A203" s="273" t="s">
        <v>71</v>
      </c>
      <c r="B203" s="144">
        <v>6836</v>
      </c>
      <c r="C203" s="397">
        <v>7398</v>
      </c>
      <c r="D203" s="144">
        <v>11460</v>
      </c>
      <c r="E203" s="397">
        <v>8453</v>
      </c>
      <c r="F203" s="144">
        <v>6579</v>
      </c>
      <c r="G203" s="397">
        <v>6317</v>
      </c>
      <c r="H203" s="144">
        <v>4552</v>
      </c>
      <c r="I203" s="397">
        <v>4824</v>
      </c>
      <c r="J203" s="144">
        <v>3678</v>
      </c>
      <c r="K203" s="397">
        <v>4020</v>
      </c>
    </row>
    <row r="204" spans="1:11" ht="12" customHeight="1">
      <c r="A204" s="273" t="s">
        <v>72</v>
      </c>
      <c r="B204" s="144">
        <v>10572</v>
      </c>
      <c r="C204" s="397">
        <v>12524</v>
      </c>
      <c r="D204" s="144">
        <v>12194</v>
      </c>
      <c r="E204" s="397">
        <v>11602</v>
      </c>
      <c r="F204" s="144">
        <v>11348</v>
      </c>
      <c r="G204" s="397">
        <v>9993</v>
      </c>
      <c r="H204" s="144">
        <v>8156</v>
      </c>
      <c r="I204" s="397">
        <v>7988</v>
      </c>
      <c r="J204" s="144">
        <v>6025</v>
      </c>
      <c r="K204" s="397">
        <v>8177</v>
      </c>
    </row>
    <row r="205" spans="1:11" ht="12" customHeight="1">
      <c r="A205" s="273" t="s">
        <v>73</v>
      </c>
      <c r="B205" s="144">
        <v>295586</v>
      </c>
      <c r="C205" s="397">
        <v>307207</v>
      </c>
      <c r="D205" s="144">
        <v>299262</v>
      </c>
      <c r="E205" s="397">
        <v>312223</v>
      </c>
      <c r="F205" s="144">
        <v>292051</v>
      </c>
      <c r="G205" s="397">
        <v>282386</v>
      </c>
      <c r="H205" s="144">
        <v>289493</v>
      </c>
      <c r="I205" s="397">
        <v>299751</v>
      </c>
      <c r="J205" s="144">
        <v>285718</v>
      </c>
      <c r="K205" s="397">
        <v>231654</v>
      </c>
    </row>
    <row r="206" spans="1:11" ht="12" customHeight="1">
      <c r="A206" s="273" t="s">
        <v>74</v>
      </c>
      <c r="B206" s="144">
        <v>2200</v>
      </c>
      <c r="C206" s="397">
        <v>2376</v>
      </c>
      <c r="D206" s="144">
        <v>2728</v>
      </c>
      <c r="E206" s="397">
        <v>4825</v>
      </c>
      <c r="F206" s="144">
        <v>2625</v>
      </c>
      <c r="G206" s="397">
        <v>2485</v>
      </c>
      <c r="H206" s="144">
        <v>3533</v>
      </c>
      <c r="I206" s="397">
        <v>1565</v>
      </c>
      <c r="J206" s="144">
        <v>3574</v>
      </c>
      <c r="K206" s="397">
        <v>3313</v>
      </c>
    </row>
    <row r="207" spans="1:11" ht="12" customHeight="1">
      <c r="A207" s="273" t="s">
        <v>75</v>
      </c>
      <c r="B207" s="144">
        <v>57751</v>
      </c>
      <c r="C207" s="397">
        <v>67756</v>
      </c>
      <c r="D207" s="144">
        <v>68628</v>
      </c>
      <c r="E207" s="397">
        <v>63759</v>
      </c>
      <c r="F207" s="144">
        <v>61086</v>
      </c>
      <c r="G207" s="397">
        <v>64887</v>
      </c>
      <c r="H207" s="144">
        <v>65487</v>
      </c>
      <c r="I207" s="397">
        <v>64922</v>
      </c>
      <c r="J207" s="144">
        <v>81420</v>
      </c>
      <c r="K207" s="397">
        <v>62068</v>
      </c>
    </row>
    <row r="208" spans="1:11" ht="12" customHeight="1">
      <c r="A208" s="273" t="s">
        <v>76</v>
      </c>
      <c r="B208" s="144">
        <v>23376</v>
      </c>
      <c r="C208" s="397">
        <v>19929</v>
      </c>
      <c r="D208" s="144">
        <v>20166</v>
      </c>
      <c r="E208" s="397">
        <v>20608</v>
      </c>
      <c r="F208" s="144">
        <v>29613</v>
      </c>
      <c r="G208" s="397">
        <v>29699</v>
      </c>
      <c r="H208" s="144">
        <v>26608</v>
      </c>
      <c r="I208" s="397">
        <v>33970</v>
      </c>
      <c r="J208" s="144">
        <v>38171</v>
      </c>
      <c r="K208" s="397">
        <v>32644</v>
      </c>
    </row>
    <row r="209" spans="1:11" ht="12" customHeight="1">
      <c r="A209" s="273" t="s">
        <v>293</v>
      </c>
      <c r="B209" s="119">
        <v>204742</v>
      </c>
      <c r="C209" s="278">
        <v>207255</v>
      </c>
      <c r="D209" s="119">
        <v>231825</v>
      </c>
      <c r="E209" s="278">
        <v>240948</v>
      </c>
      <c r="F209" s="119">
        <v>278242</v>
      </c>
      <c r="G209" s="278">
        <v>286975</v>
      </c>
      <c r="H209" s="119">
        <v>290811</v>
      </c>
      <c r="I209" s="278">
        <v>307010</v>
      </c>
      <c r="J209" s="119">
        <v>328015</v>
      </c>
      <c r="K209" s="397">
        <v>315843</v>
      </c>
    </row>
    <row r="210" spans="1:11" ht="12" customHeight="1">
      <c r="A210" s="273" t="s">
        <v>294</v>
      </c>
      <c r="B210" s="119">
        <v>99</v>
      </c>
      <c r="C210" s="278">
        <v>0</v>
      </c>
      <c r="D210" s="119">
        <v>212</v>
      </c>
      <c r="E210" s="278">
        <v>0</v>
      </c>
      <c r="F210" s="119">
        <v>0</v>
      </c>
      <c r="G210" s="278">
        <v>0</v>
      </c>
      <c r="H210" s="119">
        <v>97</v>
      </c>
      <c r="I210" s="278">
        <v>294</v>
      </c>
      <c r="J210" s="119">
        <v>745</v>
      </c>
      <c r="K210" s="278">
        <v>325</v>
      </c>
    </row>
    <row r="211" spans="1:11" ht="12" customHeight="1">
      <c r="A211" s="249" t="s">
        <v>287</v>
      </c>
      <c r="B211" s="152">
        <v>612461</v>
      </c>
      <c r="C211" s="487">
        <v>635398</v>
      </c>
      <c r="D211" s="152">
        <v>656716</v>
      </c>
      <c r="E211" s="487">
        <v>671211</v>
      </c>
      <c r="F211" s="152">
        <v>692811</v>
      </c>
      <c r="G211" s="487">
        <v>694653</v>
      </c>
      <c r="H211" s="152">
        <v>702199</v>
      </c>
      <c r="I211" s="487">
        <v>735012</v>
      </c>
      <c r="J211" s="152">
        <v>762013</v>
      </c>
      <c r="K211" s="487">
        <v>758962</v>
      </c>
    </row>
    <row r="212" spans="1:11" ht="12" customHeight="1">
      <c r="A212" s="273" t="s">
        <v>69</v>
      </c>
      <c r="B212" s="144">
        <v>12901</v>
      </c>
      <c r="C212" s="397">
        <v>15790</v>
      </c>
      <c r="D212" s="144">
        <v>11415</v>
      </c>
      <c r="E212" s="397">
        <v>8723</v>
      </c>
      <c r="F212" s="144">
        <v>11005</v>
      </c>
      <c r="G212" s="397">
        <v>14126</v>
      </c>
      <c r="H212" s="144">
        <v>19297</v>
      </c>
      <c r="I212" s="397">
        <v>15727</v>
      </c>
      <c r="J212" s="144">
        <v>20639</v>
      </c>
      <c r="K212" s="278">
        <v>22579</v>
      </c>
    </row>
    <row r="213" spans="1:11" ht="12" customHeight="1">
      <c r="A213" s="273" t="s">
        <v>70</v>
      </c>
      <c r="B213" s="144">
        <v>1829</v>
      </c>
      <c r="C213" s="397">
        <v>1492</v>
      </c>
      <c r="D213" s="144">
        <v>1446</v>
      </c>
      <c r="E213" s="397">
        <v>3576</v>
      </c>
      <c r="F213" s="144">
        <v>2508</v>
      </c>
      <c r="G213" s="397">
        <v>864</v>
      </c>
      <c r="H213" s="144">
        <v>2862</v>
      </c>
      <c r="I213" s="397">
        <v>986</v>
      </c>
      <c r="J213" s="144">
        <v>789</v>
      </c>
      <c r="K213" s="397">
        <v>615</v>
      </c>
    </row>
    <row r="214" spans="1:11" ht="12" customHeight="1">
      <c r="A214" s="273" t="s">
        <v>71</v>
      </c>
      <c r="B214" s="144">
        <v>8836</v>
      </c>
      <c r="C214" s="397">
        <v>10432</v>
      </c>
      <c r="D214" s="144">
        <v>13127</v>
      </c>
      <c r="E214" s="397">
        <v>10642</v>
      </c>
      <c r="F214" s="144">
        <v>10712</v>
      </c>
      <c r="G214" s="397">
        <v>11488</v>
      </c>
      <c r="H214" s="144">
        <v>5273</v>
      </c>
      <c r="I214" s="397">
        <v>8989</v>
      </c>
      <c r="J214" s="144">
        <v>6722</v>
      </c>
      <c r="K214" s="397">
        <v>7725</v>
      </c>
    </row>
    <row r="215" spans="1:11" ht="12" customHeight="1">
      <c r="A215" s="273" t="s">
        <v>72</v>
      </c>
      <c r="B215" s="144">
        <v>11347</v>
      </c>
      <c r="C215" s="397">
        <v>9845</v>
      </c>
      <c r="D215" s="144">
        <v>13077</v>
      </c>
      <c r="E215" s="397">
        <v>11108</v>
      </c>
      <c r="F215" s="144">
        <v>11365</v>
      </c>
      <c r="G215" s="397">
        <v>9892</v>
      </c>
      <c r="H215" s="144">
        <v>9324</v>
      </c>
      <c r="I215" s="397">
        <v>8234</v>
      </c>
      <c r="J215" s="144">
        <v>7162</v>
      </c>
      <c r="K215" s="397">
        <v>7547</v>
      </c>
    </row>
    <row r="216" spans="1:11" ht="12" customHeight="1">
      <c r="A216" s="273" t="s">
        <v>73</v>
      </c>
      <c r="B216" s="144">
        <v>306883</v>
      </c>
      <c r="C216" s="397">
        <v>309042</v>
      </c>
      <c r="D216" s="144">
        <v>319477</v>
      </c>
      <c r="E216" s="397">
        <v>315120</v>
      </c>
      <c r="F216" s="144">
        <v>317685</v>
      </c>
      <c r="G216" s="397">
        <v>306659</v>
      </c>
      <c r="H216" s="144">
        <v>305120</v>
      </c>
      <c r="I216" s="397">
        <v>311530</v>
      </c>
      <c r="J216" s="144">
        <v>325978</v>
      </c>
      <c r="K216" s="397">
        <v>302064</v>
      </c>
    </row>
    <row r="217" spans="1:11" ht="12" customHeight="1">
      <c r="A217" s="273" t="s">
        <v>74</v>
      </c>
      <c r="B217" s="144">
        <v>2872</v>
      </c>
      <c r="C217" s="397">
        <v>1712</v>
      </c>
      <c r="D217" s="144">
        <v>2151</v>
      </c>
      <c r="E217" s="397">
        <v>3730</v>
      </c>
      <c r="F217" s="144">
        <v>3730</v>
      </c>
      <c r="G217" s="397">
        <v>2672</v>
      </c>
      <c r="H217" s="144">
        <v>3320</v>
      </c>
      <c r="I217" s="397">
        <v>3966</v>
      </c>
      <c r="J217" s="144">
        <v>3315</v>
      </c>
      <c r="K217" s="397">
        <v>7621</v>
      </c>
    </row>
    <row r="218" spans="1:11" ht="12" customHeight="1">
      <c r="A218" s="273" t="s">
        <v>75</v>
      </c>
      <c r="B218" s="144">
        <v>62385</v>
      </c>
      <c r="C218" s="397">
        <v>67228</v>
      </c>
      <c r="D218" s="144">
        <v>65452</v>
      </c>
      <c r="E218" s="397">
        <v>60490</v>
      </c>
      <c r="F218" s="144">
        <v>68236</v>
      </c>
      <c r="G218" s="397">
        <v>66755</v>
      </c>
      <c r="H218" s="144">
        <v>71377</v>
      </c>
      <c r="I218" s="397">
        <v>71715</v>
      </c>
      <c r="J218" s="144">
        <v>71845</v>
      </c>
      <c r="K218" s="397">
        <v>66247</v>
      </c>
    </row>
    <row r="219" spans="1:11" ht="12" customHeight="1">
      <c r="A219" s="273" t="s">
        <v>76</v>
      </c>
      <c r="B219" s="144">
        <v>25839</v>
      </c>
      <c r="C219" s="397">
        <v>23000</v>
      </c>
      <c r="D219" s="144">
        <v>24523</v>
      </c>
      <c r="E219" s="397">
        <v>29206</v>
      </c>
      <c r="F219" s="144">
        <v>28700</v>
      </c>
      <c r="G219" s="397">
        <v>36900</v>
      </c>
      <c r="H219" s="144">
        <v>38650</v>
      </c>
      <c r="I219" s="397">
        <v>41162</v>
      </c>
      <c r="J219" s="144">
        <v>38400</v>
      </c>
      <c r="K219" s="397">
        <v>43622</v>
      </c>
    </row>
    <row r="220" spans="1:11" ht="12" customHeight="1">
      <c r="A220" s="273" t="s">
        <v>293</v>
      </c>
      <c r="B220" s="119">
        <v>179400</v>
      </c>
      <c r="C220" s="278">
        <v>196774</v>
      </c>
      <c r="D220" s="119">
        <v>205992</v>
      </c>
      <c r="E220" s="278">
        <v>228506</v>
      </c>
      <c r="F220" s="119">
        <v>238870</v>
      </c>
      <c r="G220" s="278">
        <v>245297</v>
      </c>
      <c r="H220" s="119">
        <v>246976</v>
      </c>
      <c r="I220" s="278">
        <v>271529</v>
      </c>
      <c r="J220" s="119">
        <v>286486</v>
      </c>
      <c r="K220" s="397">
        <v>300429</v>
      </c>
    </row>
    <row r="221" spans="1:11" ht="12" customHeight="1">
      <c r="A221" s="273" t="s">
        <v>294</v>
      </c>
      <c r="B221" s="119">
        <v>169</v>
      </c>
      <c r="C221" s="278">
        <v>83</v>
      </c>
      <c r="D221" s="119">
        <v>56</v>
      </c>
      <c r="E221" s="278">
        <v>110</v>
      </c>
      <c r="F221" s="119">
        <v>0</v>
      </c>
      <c r="G221" s="278">
        <v>0</v>
      </c>
      <c r="H221" s="119">
        <v>0</v>
      </c>
      <c r="I221" s="278">
        <v>1174</v>
      </c>
      <c r="J221" s="119">
        <v>677</v>
      </c>
      <c r="K221" s="278">
        <v>513</v>
      </c>
    </row>
    <row r="222" spans="1:11" ht="12" customHeight="1">
      <c r="A222" s="249" t="s">
        <v>288</v>
      </c>
      <c r="B222" s="152">
        <v>612384</v>
      </c>
      <c r="C222" s="487">
        <v>635332</v>
      </c>
      <c r="D222" s="152">
        <v>656407</v>
      </c>
      <c r="E222" s="487">
        <v>672190</v>
      </c>
      <c r="F222" s="152">
        <v>690613</v>
      </c>
      <c r="G222" s="487">
        <v>694441</v>
      </c>
      <c r="H222" s="152">
        <v>700275</v>
      </c>
      <c r="I222" s="487">
        <v>734538</v>
      </c>
      <c r="J222" s="152">
        <v>760683</v>
      </c>
      <c r="K222" s="487">
        <v>839456</v>
      </c>
    </row>
    <row r="223" spans="1:11" ht="12" customHeight="1">
      <c r="A223" s="273" t="s">
        <v>69</v>
      </c>
      <c r="B223" s="144">
        <v>13735</v>
      </c>
      <c r="C223" s="397">
        <v>13885</v>
      </c>
      <c r="D223" s="144">
        <v>17039</v>
      </c>
      <c r="E223" s="397">
        <v>10822</v>
      </c>
      <c r="F223" s="144">
        <v>15116</v>
      </c>
      <c r="G223" s="397">
        <v>20712</v>
      </c>
      <c r="H223" s="144">
        <v>18789</v>
      </c>
      <c r="I223" s="397">
        <v>18204</v>
      </c>
      <c r="J223" s="144">
        <v>30293</v>
      </c>
      <c r="K223" s="278">
        <v>23101</v>
      </c>
    </row>
    <row r="224" spans="1:11" ht="12" customHeight="1">
      <c r="A224" s="273" t="s">
        <v>70</v>
      </c>
      <c r="B224" s="144">
        <v>5370</v>
      </c>
      <c r="C224" s="397">
        <v>4823</v>
      </c>
      <c r="D224" s="144">
        <v>5510</v>
      </c>
      <c r="E224" s="397">
        <v>3901</v>
      </c>
      <c r="F224" s="144">
        <v>2726</v>
      </c>
      <c r="G224" s="397">
        <v>2155</v>
      </c>
      <c r="H224" s="144">
        <v>1883</v>
      </c>
      <c r="I224" s="397">
        <v>3845</v>
      </c>
      <c r="J224" s="144">
        <v>2827</v>
      </c>
      <c r="K224" s="397">
        <v>2366</v>
      </c>
    </row>
    <row r="225" spans="1:11" ht="12" customHeight="1">
      <c r="A225" s="273" t="s">
        <v>71</v>
      </c>
      <c r="B225" s="144">
        <v>19168</v>
      </c>
      <c r="C225" s="397">
        <v>20954</v>
      </c>
      <c r="D225" s="144">
        <v>17894</v>
      </c>
      <c r="E225" s="397">
        <v>23595</v>
      </c>
      <c r="F225" s="144">
        <v>13269</v>
      </c>
      <c r="G225" s="397">
        <v>15714</v>
      </c>
      <c r="H225" s="144">
        <v>13808</v>
      </c>
      <c r="I225" s="397">
        <v>11557</v>
      </c>
      <c r="J225" s="144">
        <v>13204</v>
      </c>
      <c r="K225" s="397">
        <v>12255</v>
      </c>
    </row>
    <row r="226" spans="1:11" ht="12" customHeight="1">
      <c r="A226" s="273" t="s">
        <v>72</v>
      </c>
      <c r="B226" s="144">
        <v>9487</v>
      </c>
      <c r="C226" s="397">
        <v>12540</v>
      </c>
      <c r="D226" s="144">
        <v>14372</v>
      </c>
      <c r="E226" s="397">
        <v>10117</v>
      </c>
      <c r="F226" s="144">
        <v>11475</v>
      </c>
      <c r="G226" s="397">
        <v>10926</v>
      </c>
      <c r="H226" s="144">
        <v>8802</v>
      </c>
      <c r="I226" s="397">
        <v>9103</v>
      </c>
      <c r="J226" s="144">
        <v>7740</v>
      </c>
      <c r="K226" s="397">
        <v>9283</v>
      </c>
    </row>
    <row r="227" spans="1:11" ht="12" customHeight="1">
      <c r="A227" s="273" t="s">
        <v>73</v>
      </c>
      <c r="B227" s="144">
        <v>301396</v>
      </c>
      <c r="C227" s="397">
        <v>307644</v>
      </c>
      <c r="D227" s="144">
        <v>307148</v>
      </c>
      <c r="E227" s="397">
        <v>315958</v>
      </c>
      <c r="F227" s="144">
        <v>333248</v>
      </c>
      <c r="G227" s="397">
        <v>309843</v>
      </c>
      <c r="H227" s="144">
        <v>310829</v>
      </c>
      <c r="I227" s="397">
        <v>316239</v>
      </c>
      <c r="J227" s="144">
        <v>315290</v>
      </c>
      <c r="K227" s="397">
        <v>342036</v>
      </c>
    </row>
    <row r="228" spans="1:11" ht="12" customHeight="1">
      <c r="A228" s="273" t="s">
        <v>74</v>
      </c>
      <c r="B228" s="144">
        <v>2580</v>
      </c>
      <c r="C228" s="397">
        <v>1960</v>
      </c>
      <c r="D228" s="144">
        <v>1622</v>
      </c>
      <c r="E228" s="397">
        <v>2219</v>
      </c>
      <c r="F228" s="144">
        <v>3475</v>
      </c>
      <c r="G228" s="397">
        <v>2767</v>
      </c>
      <c r="H228" s="144">
        <v>1287</v>
      </c>
      <c r="I228" s="397">
        <v>2566</v>
      </c>
      <c r="J228" s="144">
        <v>4850</v>
      </c>
      <c r="K228" s="397">
        <v>5195</v>
      </c>
    </row>
    <row r="229" spans="1:11" ht="12" customHeight="1">
      <c r="A229" s="273" t="s">
        <v>75</v>
      </c>
      <c r="B229" s="144">
        <v>56787</v>
      </c>
      <c r="C229" s="397">
        <v>64796</v>
      </c>
      <c r="D229" s="144">
        <v>62506</v>
      </c>
      <c r="E229" s="397">
        <v>65366</v>
      </c>
      <c r="F229" s="144">
        <v>65537</v>
      </c>
      <c r="G229" s="397">
        <v>73406</v>
      </c>
      <c r="H229" s="144">
        <v>66492</v>
      </c>
      <c r="I229" s="397">
        <v>64186</v>
      </c>
      <c r="J229" s="144">
        <v>66480</v>
      </c>
      <c r="K229" s="397">
        <v>76603</v>
      </c>
    </row>
    <row r="230" spans="1:11" ht="12" customHeight="1">
      <c r="A230" s="273" t="s">
        <v>76</v>
      </c>
      <c r="B230" s="144">
        <v>24300</v>
      </c>
      <c r="C230" s="397">
        <v>27841</v>
      </c>
      <c r="D230" s="144">
        <v>33635</v>
      </c>
      <c r="E230" s="397">
        <v>25780</v>
      </c>
      <c r="F230" s="144">
        <v>32071</v>
      </c>
      <c r="G230" s="397">
        <v>31176</v>
      </c>
      <c r="H230" s="144">
        <v>38437</v>
      </c>
      <c r="I230" s="397">
        <v>46506</v>
      </c>
      <c r="J230" s="144">
        <v>46006</v>
      </c>
      <c r="K230" s="397">
        <v>54931</v>
      </c>
    </row>
    <row r="231" spans="1:11" ht="12" customHeight="1">
      <c r="A231" s="273" t="s">
        <v>293</v>
      </c>
      <c r="B231" s="119">
        <v>179470</v>
      </c>
      <c r="C231" s="278">
        <v>180809</v>
      </c>
      <c r="D231" s="119">
        <v>196572</v>
      </c>
      <c r="E231" s="278">
        <v>214432</v>
      </c>
      <c r="F231" s="119">
        <v>213696</v>
      </c>
      <c r="G231" s="278">
        <v>227187</v>
      </c>
      <c r="H231" s="119">
        <v>239948</v>
      </c>
      <c r="I231" s="278">
        <v>262186</v>
      </c>
      <c r="J231" s="119">
        <v>272849</v>
      </c>
      <c r="K231" s="397">
        <v>313201</v>
      </c>
    </row>
    <row r="232" spans="1:11" ht="12" customHeight="1">
      <c r="A232" s="273" t="s">
        <v>294</v>
      </c>
      <c r="B232" s="119">
        <v>91</v>
      </c>
      <c r="C232" s="278">
        <v>80</v>
      </c>
      <c r="D232" s="119">
        <v>109</v>
      </c>
      <c r="E232" s="278">
        <v>0</v>
      </c>
      <c r="F232" s="119">
        <v>0</v>
      </c>
      <c r="G232" s="278">
        <v>555</v>
      </c>
      <c r="H232" s="119">
        <v>0</v>
      </c>
      <c r="I232" s="278">
        <v>146</v>
      </c>
      <c r="J232" s="119">
        <v>1144</v>
      </c>
      <c r="K232" s="278">
        <v>485</v>
      </c>
    </row>
    <row r="233" spans="1:11" ht="12" customHeight="1">
      <c r="A233" s="249" t="s">
        <v>289</v>
      </c>
      <c r="B233" s="152">
        <v>608118</v>
      </c>
      <c r="C233" s="487">
        <v>633481</v>
      </c>
      <c r="D233" s="152">
        <v>655831</v>
      </c>
      <c r="E233" s="487">
        <v>670203</v>
      </c>
      <c r="F233" s="152">
        <v>691377</v>
      </c>
      <c r="G233" s="487">
        <v>694015</v>
      </c>
      <c r="H233" s="152">
        <v>700579</v>
      </c>
      <c r="I233" s="487">
        <v>733146</v>
      </c>
      <c r="J233" s="152">
        <v>757512</v>
      </c>
      <c r="K233" s="487">
        <v>1043386</v>
      </c>
    </row>
    <row r="234" spans="1:11" ht="12" customHeight="1">
      <c r="A234" s="273" t="s">
        <v>69</v>
      </c>
      <c r="B234" s="144">
        <v>29898</v>
      </c>
      <c r="C234" s="397">
        <v>27859</v>
      </c>
      <c r="D234" s="144">
        <v>28167</v>
      </c>
      <c r="E234" s="397">
        <v>28219</v>
      </c>
      <c r="F234" s="144">
        <v>33841</v>
      </c>
      <c r="G234" s="397">
        <v>33838</v>
      </c>
      <c r="H234" s="144">
        <v>36737</v>
      </c>
      <c r="I234" s="397">
        <v>32252</v>
      </c>
      <c r="J234" s="144">
        <v>39937</v>
      </c>
      <c r="K234" s="278">
        <v>70460</v>
      </c>
    </row>
    <row r="235" spans="1:11" ht="12" customHeight="1">
      <c r="A235" s="273" t="s">
        <v>70</v>
      </c>
      <c r="B235" s="144">
        <v>5353</v>
      </c>
      <c r="C235" s="397">
        <v>5412</v>
      </c>
      <c r="D235" s="144">
        <v>3670</v>
      </c>
      <c r="E235" s="397">
        <v>3623</v>
      </c>
      <c r="F235" s="144">
        <v>7193</v>
      </c>
      <c r="G235" s="397">
        <v>3977</v>
      </c>
      <c r="H235" s="144">
        <v>3855</v>
      </c>
      <c r="I235" s="397">
        <v>6472</v>
      </c>
      <c r="J235" s="144">
        <v>4150</v>
      </c>
      <c r="K235" s="397">
        <v>2877</v>
      </c>
    </row>
    <row r="236" spans="1:11" ht="12" customHeight="1">
      <c r="A236" s="273" t="s">
        <v>71</v>
      </c>
      <c r="B236" s="144">
        <v>58627</v>
      </c>
      <c r="C236" s="397">
        <v>70877</v>
      </c>
      <c r="D236" s="144">
        <v>80753</v>
      </c>
      <c r="E236" s="397">
        <v>87381</v>
      </c>
      <c r="F236" s="144">
        <v>61104</v>
      </c>
      <c r="G236" s="397">
        <v>49564</v>
      </c>
      <c r="H236" s="144">
        <v>53066</v>
      </c>
      <c r="I236" s="397">
        <v>33343</v>
      </c>
      <c r="J236" s="144">
        <v>51433</v>
      </c>
      <c r="K236" s="397">
        <v>60303</v>
      </c>
    </row>
    <row r="237" spans="1:11" ht="12" customHeight="1">
      <c r="A237" s="273" t="s">
        <v>72</v>
      </c>
      <c r="B237" s="144">
        <v>4958</v>
      </c>
      <c r="C237" s="397">
        <v>7527</v>
      </c>
      <c r="D237" s="144">
        <v>4909</v>
      </c>
      <c r="E237" s="397">
        <v>6855</v>
      </c>
      <c r="F237" s="144">
        <v>8395</v>
      </c>
      <c r="G237" s="397">
        <v>5975</v>
      </c>
      <c r="H237" s="144">
        <v>6796</v>
      </c>
      <c r="I237" s="397">
        <v>3946</v>
      </c>
      <c r="J237" s="144">
        <v>4373</v>
      </c>
      <c r="K237" s="397">
        <v>10822</v>
      </c>
    </row>
    <row r="238" spans="1:11" ht="12" customHeight="1">
      <c r="A238" s="273" t="s">
        <v>73</v>
      </c>
      <c r="B238" s="144">
        <v>251731</v>
      </c>
      <c r="C238" s="397">
        <v>253726</v>
      </c>
      <c r="D238" s="144">
        <v>263324</v>
      </c>
      <c r="E238" s="397">
        <v>268149</v>
      </c>
      <c r="F238" s="144">
        <v>317089</v>
      </c>
      <c r="G238" s="397">
        <v>301611</v>
      </c>
      <c r="H238" s="144">
        <v>294406</v>
      </c>
      <c r="I238" s="397">
        <v>296909</v>
      </c>
      <c r="J238" s="144">
        <v>303674</v>
      </c>
      <c r="K238" s="397">
        <v>384981</v>
      </c>
    </row>
    <row r="239" spans="1:11" ht="12" customHeight="1">
      <c r="A239" s="273" t="s">
        <v>74</v>
      </c>
      <c r="B239" s="144">
        <v>2051</v>
      </c>
      <c r="C239" s="397">
        <v>2552</v>
      </c>
      <c r="D239" s="144">
        <v>3190</v>
      </c>
      <c r="E239" s="397">
        <v>2955</v>
      </c>
      <c r="F239" s="144">
        <v>3159</v>
      </c>
      <c r="G239" s="397">
        <v>1446</v>
      </c>
      <c r="H239" s="144">
        <v>2483</v>
      </c>
      <c r="I239" s="397">
        <v>1850</v>
      </c>
      <c r="J239" s="144">
        <v>3521</v>
      </c>
      <c r="K239" s="397">
        <v>3835</v>
      </c>
    </row>
    <row r="240" spans="1:11" ht="12" customHeight="1">
      <c r="A240" s="273" t="s">
        <v>75</v>
      </c>
      <c r="B240" s="144">
        <v>43367</v>
      </c>
      <c r="C240" s="397">
        <v>51076</v>
      </c>
      <c r="D240" s="144">
        <v>54547</v>
      </c>
      <c r="E240" s="397">
        <v>56912</v>
      </c>
      <c r="F240" s="144">
        <v>49152</v>
      </c>
      <c r="G240" s="397">
        <v>69852</v>
      </c>
      <c r="H240" s="144">
        <v>65293</v>
      </c>
      <c r="I240" s="397">
        <v>69186</v>
      </c>
      <c r="J240" s="144">
        <v>68414</v>
      </c>
      <c r="K240" s="397">
        <v>94883</v>
      </c>
    </row>
    <row r="241" spans="1:11" ht="12" customHeight="1">
      <c r="A241" s="273" t="s">
        <v>76</v>
      </c>
      <c r="B241" s="144">
        <v>28459</v>
      </c>
      <c r="C241" s="397">
        <v>29478</v>
      </c>
      <c r="D241" s="144">
        <v>26093</v>
      </c>
      <c r="E241" s="397">
        <v>27037</v>
      </c>
      <c r="F241" s="144">
        <v>32966</v>
      </c>
      <c r="G241" s="397">
        <v>34744</v>
      </c>
      <c r="H241" s="144">
        <v>33341</v>
      </c>
      <c r="I241" s="397">
        <v>39449</v>
      </c>
      <c r="J241" s="144">
        <v>49016</v>
      </c>
      <c r="K241" s="397">
        <v>74372</v>
      </c>
    </row>
    <row r="242" spans="1:11" ht="12" customHeight="1">
      <c r="A242" s="273" t="s">
        <v>293</v>
      </c>
      <c r="B242" s="119">
        <v>183674</v>
      </c>
      <c r="C242" s="278">
        <v>184974</v>
      </c>
      <c r="D242" s="119">
        <v>191178</v>
      </c>
      <c r="E242" s="278">
        <v>189072</v>
      </c>
      <c r="F242" s="119">
        <v>178329</v>
      </c>
      <c r="G242" s="278">
        <v>192714</v>
      </c>
      <c r="H242" s="119">
        <v>204602</v>
      </c>
      <c r="I242" s="278">
        <v>249446</v>
      </c>
      <c r="J242" s="119">
        <v>232377</v>
      </c>
      <c r="K242" s="397">
        <v>340393</v>
      </c>
    </row>
    <row r="243" spans="1:11" ht="12" customHeight="1" thickBot="1">
      <c r="A243" s="284" t="s">
        <v>294</v>
      </c>
      <c r="B243" s="157">
        <v>0</v>
      </c>
      <c r="C243" s="311">
        <v>0</v>
      </c>
      <c r="D243" s="157">
        <v>0</v>
      </c>
      <c r="E243" s="311">
        <v>0</v>
      </c>
      <c r="F243" s="157">
        <v>149</v>
      </c>
      <c r="G243" s="311">
        <v>294</v>
      </c>
      <c r="H243" s="157">
        <v>0</v>
      </c>
      <c r="I243" s="311">
        <v>293</v>
      </c>
      <c r="J243" s="157">
        <v>617</v>
      </c>
      <c r="K243" s="311">
        <v>460</v>
      </c>
    </row>
    <row r="244" spans="1:11" ht="12" customHeight="1" thickTop="1">
      <c r="A244" s="493" t="s">
        <v>462</v>
      </c>
      <c r="B244" s="125"/>
      <c r="C244" s="125"/>
      <c r="D244" s="125"/>
      <c r="E244" s="125"/>
      <c r="F244" s="125"/>
      <c r="G244" s="125"/>
      <c r="H244" s="125"/>
      <c r="I244" s="125"/>
      <c r="J244" s="125"/>
      <c r="K244" s="125"/>
    </row>
    <row r="245" spans="1:11" ht="26.25" customHeight="1">
      <c r="A245" s="667" t="s">
        <v>471</v>
      </c>
      <c r="B245" s="667"/>
      <c r="C245" s="667"/>
      <c r="D245" s="667"/>
      <c r="E245" s="667"/>
      <c r="F245" s="667"/>
      <c r="G245" s="667"/>
      <c r="H245" s="667"/>
      <c r="I245" s="667"/>
      <c r="J245" s="667"/>
      <c r="K245" s="125"/>
    </row>
    <row r="246" spans="1:11" ht="24.75" customHeight="1">
      <c r="A246" s="668" t="s">
        <v>411</v>
      </c>
      <c r="B246" s="668"/>
      <c r="C246" s="668"/>
      <c r="D246" s="668"/>
      <c r="E246" s="668"/>
      <c r="F246" s="668"/>
      <c r="G246" s="668"/>
      <c r="H246" s="668"/>
      <c r="I246" s="668"/>
      <c r="J246" s="668"/>
      <c r="K246" s="127"/>
    </row>
    <row r="247" spans="1:11" ht="12" hidden="1" customHeight="1">
      <c r="F247" s="410"/>
      <c r="G247" s="410"/>
      <c r="H247" s="410"/>
      <c r="I247" s="410"/>
      <c r="J247" s="410"/>
      <c r="K247" s="124"/>
    </row>
    <row r="248" spans="1:11" ht="12" hidden="1" customHeight="1">
      <c r="A248" s="29"/>
    </row>
    <row r="249" spans="1:11" ht="12" hidden="1" customHeight="1"/>
    <row r="250" spans="1:11" ht="12" hidden="1" customHeight="1"/>
    <row r="251" spans="1:11" ht="12" hidden="1" customHeight="1"/>
    <row r="252" spans="1:11" ht="12" hidden="1" customHeight="1"/>
    <row r="253" spans="1:11" ht="12" hidden="1" customHeight="1"/>
    <row r="254" spans="1:11" ht="12" hidden="1" customHeight="1"/>
    <row r="255" spans="1:11" ht="12" hidden="1" customHeight="1"/>
    <row r="256" spans="1:11" ht="12" hidden="1" customHeight="1"/>
    <row r="257" ht="12" hidden="1" customHeight="1"/>
    <row r="258" ht="12" hidden="1" customHeight="1"/>
    <row r="259" ht="12" hidden="1" customHeight="1"/>
    <row r="260" ht="12" hidden="1" customHeight="1"/>
    <row r="261" ht="12" hidden="1" customHeight="1"/>
    <row r="262" ht="12" hidden="1" customHeight="1"/>
    <row r="263" ht="12" hidden="1" customHeight="1"/>
    <row r="264" ht="12" hidden="1" customHeight="1"/>
    <row r="265" ht="12" hidden="1" customHeight="1"/>
    <row r="266" ht="12" hidden="1" customHeight="1"/>
    <row r="267" ht="12" hidden="1" customHeight="1"/>
    <row r="268" ht="12" hidden="1" customHeight="1"/>
    <row r="269" ht="12" hidden="1" customHeight="1"/>
    <row r="270" ht="12" hidden="1" customHeight="1"/>
    <row r="271" ht="12" hidden="1" customHeight="1"/>
    <row r="272" ht="12" hidden="1" customHeight="1"/>
    <row r="273" ht="12" hidden="1" customHeight="1"/>
    <row r="274" ht="12" hidden="1" customHeight="1"/>
    <row r="275" ht="12" hidden="1" customHeight="1"/>
    <row r="276" ht="12" hidden="1" customHeight="1"/>
    <row r="277" ht="12" hidden="1" customHeight="1"/>
    <row r="278" ht="12" hidden="1" customHeight="1"/>
    <row r="279" ht="12" hidden="1" customHeight="1"/>
    <row r="280" ht="12" hidden="1" customHeight="1"/>
    <row r="281" ht="12" hidden="1" customHeight="1"/>
    <row r="282" ht="12" hidden="1" customHeight="1"/>
    <row r="283" ht="12" hidden="1" customHeight="1"/>
    <row r="284" ht="12" hidden="1" customHeight="1"/>
    <row r="285" ht="12" hidden="1" customHeight="1"/>
    <row r="286" ht="12" hidden="1" customHeight="1"/>
    <row r="287" ht="12" hidden="1" customHeight="1"/>
    <row r="288" ht="12" hidden="1" customHeight="1"/>
    <row r="289" ht="12" hidden="1" customHeight="1"/>
    <row r="290" ht="12" hidden="1" customHeight="1"/>
    <row r="291" ht="12" hidden="1" customHeight="1"/>
    <row r="292" ht="12" hidden="1" customHeight="1"/>
    <row r="293" ht="12" hidden="1" customHeight="1"/>
    <row r="294" ht="12" hidden="1" customHeight="1"/>
    <row r="295" ht="12" hidden="1" customHeight="1"/>
    <row r="296" ht="12" hidden="1" customHeight="1"/>
    <row r="297" ht="12" hidden="1" customHeight="1"/>
    <row r="298" ht="12" hidden="1" customHeight="1"/>
    <row r="299" ht="12" hidden="1" customHeight="1"/>
    <row r="300" ht="12" hidden="1" customHeight="1"/>
    <row r="301" ht="12" hidden="1" customHeight="1"/>
    <row r="302" ht="12" hidden="1" customHeight="1"/>
    <row r="303" ht="12" hidden="1" customHeight="1"/>
    <row r="304" ht="12" hidden="1" customHeight="1"/>
    <row r="305" ht="12" hidden="1" customHeight="1"/>
    <row r="306" ht="12" hidden="1" customHeight="1"/>
    <row r="307" ht="12" hidden="1" customHeight="1"/>
    <row r="308" ht="12" hidden="1" customHeight="1"/>
    <row r="309" ht="12" hidden="1" customHeight="1"/>
    <row r="310" ht="12" hidden="1" customHeight="1"/>
    <row r="311" ht="12" hidden="1" customHeight="1"/>
    <row r="312" ht="12" hidden="1" customHeight="1"/>
    <row r="313" ht="12" hidden="1" customHeight="1"/>
    <row r="314" ht="12" hidden="1" customHeight="1"/>
    <row r="315" ht="12" hidden="1" customHeight="1"/>
    <row r="316" ht="12" hidden="1" customHeight="1"/>
    <row r="317" ht="12" hidden="1" customHeight="1"/>
    <row r="318" ht="12" hidden="1" customHeight="1"/>
    <row r="319" ht="12" hidden="1" customHeight="1"/>
    <row r="320" ht="12" hidden="1" customHeight="1"/>
    <row r="321" ht="12" hidden="1" customHeight="1"/>
    <row r="322" ht="12" hidden="1" customHeight="1"/>
    <row r="323" ht="12" hidden="1" customHeight="1"/>
    <row r="324" ht="12" hidden="1" customHeight="1"/>
    <row r="325" ht="12" hidden="1" customHeight="1"/>
    <row r="326" ht="12" hidden="1" customHeight="1"/>
    <row r="327" ht="12" hidden="1" customHeight="1"/>
    <row r="328" ht="12" hidden="1" customHeight="1"/>
    <row r="329" ht="12" hidden="1" customHeight="1"/>
    <row r="330" ht="12" hidden="1" customHeight="1"/>
    <row r="331" ht="12" hidden="1" customHeight="1"/>
    <row r="332" ht="12" hidden="1" customHeight="1"/>
    <row r="333" ht="12" hidden="1" customHeight="1"/>
    <row r="334" ht="12" hidden="1" customHeight="1"/>
    <row r="335" ht="12" hidden="1" customHeight="1"/>
    <row r="336" ht="12" hidden="1" customHeight="1"/>
    <row r="337" ht="12" hidden="1" customHeight="1"/>
    <row r="338" ht="12" hidden="1" customHeight="1"/>
    <row r="339" ht="12" hidden="1" customHeight="1"/>
    <row r="340" ht="12" hidden="1" customHeight="1"/>
    <row r="341" ht="12" hidden="1" customHeight="1"/>
    <row r="342" ht="12" hidden="1" customHeight="1"/>
    <row r="343" ht="12" hidden="1" customHeight="1"/>
    <row r="344" ht="12" hidden="1" customHeight="1"/>
    <row r="345" ht="12" hidden="1" customHeight="1"/>
    <row r="346" ht="12" hidden="1" customHeight="1"/>
    <row r="347" ht="12" hidden="1" customHeight="1"/>
    <row r="348" ht="12" hidden="1" customHeight="1"/>
    <row r="349" ht="12" hidden="1" customHeight="1"/>
    <row r="350" ht="12" hidden="1" customHeight="1"/>
    <row r="351" ht="12" hidden="1" customHeight="1"/>
    <row r="352" ht="12" hidden="1" customHeight="1"/>
    <row r="353" spans="1:11" ht="12" hidden="1" customHeight="1"/>
    <row r="354" spans="1:11" ht="12" hidden="1" customHeight="1"/>
    <row r="356" spans="1:11" ht="32.25" hidden="1" customHeight="1"/>
    <row r="357" spans="1:11" s="91" customFormat="1" ht="24.75" hidden="1" customHeight="1">
      <c r="A357"/>
      <c r="B357"/>
      <c r="C357"/>
      <c r="D357"/>
      <c r="E357"/>
      <c r="F357"/>
      <c r="G357"/>
      <c r="H357"/>
      <c r="I357"/>
      <c r="J357"/>
      <c r="K357"/>
    </row>
  </sheetData>
  <mergeCells count="7">
    <mergeCell ref="A246:J246"/>
    <mergeCell ref="A245:J245"/>
    <mergeCell ref="A1:K1"/>
    <mergeCell ref="A2:K2"/>
    <mergeCell ref="A3:K3"/>
    <mergeCell ref="A4:K4"/>
    <mergeCell ref="B5:K6"/>
  </mergeCells>
  <hyperlinks>
    <hyperlink ref="A5" location="Índice!A1" display="Índice" xr:uid="{00000000-0004-0000-1C00-000000000000}"/>
  </hyperlinks>
  <printOptions horizontalCentered="1"/>
  <pageMargins left="0.70866141732283472" right="0.70866141732283472" top="0.62992125984251968" bottom="0.55118110236220474" header="0.31496062992125984" footer="0.31496062992125984"/>
  <pageSetup pageOrder="overThenDown" orientation="landscape" r:id="rId1"/>
  <headerFooter>
    <oddFooter>&amp;R&amp;P</oddFooter>
  </headerFooter>
  <rowBreaks count="5" manualBreakCount="5">
    <brk id="187" max="16383" man="1"/>
    <brk id="220" max="16383" man="1"/>
    <brk id="253" max="16383" man="1"/>
    <brk id="287" max="16383" man="1"/>
    <brk id="32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58"/>
  <sheetViews>
    <sheetView zoomScaleNormal="100" workbookViewId="0">
      <selection activeCell="A3" sqref="A3:K3"/>
    </sheetView>
  </sheetViews>
  <sheetFormatPr defaultColWidth="0" defaultRowHeight="12.75" zeroHeight="1"/>
  <cols>
    <col min="1" max="1" width="29" customWidth="1"/>
    <col min="2" max="5" width="5.85546875" bestFit="1" customWidth="1"/>
    <col min="6" max="6" width="6.140625" bestFit="1" customWidth="1"/>
    <col min="7" max="7" width="5.85546875" bestFit="1" customWidth="1"/>
    <col min="8" max="8" width="6.140625" bestFit="1" customWidth="1"/>
    <col min="9" max="9" width="6.140625" style="29" bestFit="1" customWidth="1"/>
    <col min="10" max="10" width="7" bestFit="1" customWidth="1"/>
    <col min="11" max="11" width="6.140625" style="29" bestFit="1" customWidth="1"/>
    <col min="12" max="16384" width="11.42578125" hidden="1"/>
  </cols>
  <sheetData>
    <row r="1" spans="1:11" s="84" customFormat="1" ht="18">
      <c r="A1" s="669" t="s">
        <v>159</v>
      </c>
      <c r="B1" s="669"/>
      <c r="C1" s="669"/>
      <c r="D1" s="669"/>
      <c r="E1" s="669"/>
      <c r="F1" s="669"/>
      <c r="G1" s="669"/>
      <c r="H1" s="669"/>
      <c r="I1" s="669"/>
      <c r="J1" s="669"/>
      <c r="K1" s="669"/>
    </row>
    <row r="2" spans="1:11" s="86" customFormat="1" ht="11.25" customHeight="1">
      <c r="A2" s="102"/>
      <c r="B2" s="102"/>
      <c r="C2" s="102"/>
      <c r="D2" s="102"/>
      <c r="E2" s="102"/>
      <c r="F2" s="102"/>
      <c r="G2" s="102"/>
      <c r="H2" s="102"/>
      <c r="I2" s="102"/>
      <c r="J2" s="102"/>
    </row>
    <row r="3" spans="1:11" s="86" customFormat="1" ht="15" customHeight="1">
      <c r="A3" s="663" t="s">
        <v>347</v>
      </c>
      <c r="B3" s="663"/>
      <c r="C3" s="663"/>
      <c r="D3" s="663"/>
      <c r="E3" s="663"/>
      <c r="F3" s="663"/>
      <c r="G3" s="663"/>
      <c r="H3" s="663"/>
      <c r="I3" s="663"/>
      <c r="J3" s="663"/>
      <c r="K3" s="663"/>
    </row>
    <row r="4" spans="1:11" s="86" customFormat="1" ht="16.5" customHeight="1">
      <c r="A4" s="663" t="s">
        <v>442</v>
      </c>
      <c r="B4" s="663"/>
      <c r="C4" s="663"/>
      <c r="D4" s="663"/>
      <c r="E4" s="663"/>
      <c r="F4" s="663"/>
      <c r="G4" s="663"/>
      <c r="H4" s="663"/>
      <c r="I4" s="663"/>
      <c r="J4" s="663"/>
      <c r="K4" s="663"/>
    </row>
    <row r="5" spans="1:11" ht="12.75" customHeight="1">
      <c r="A5" s="189" t="s">
        <v>202</v>
      </c>
      <c r="B5" s="665" t="s">
        <v>307</v>
      </c>
      <c r="C5" s="665"/>
      <c r="D5" s="665"/>
      <c r="E5" s="665"/>
      <c r="F5" s="665"/>
      <c r="G5" s="665"/>
      <c r="H5" s="665"/>
      <c r="I5" s="665"/>
      <c r="J5" s="665"/>
      <c r="K5" s="665"/>
    </row>
    <row r="6" spans="1:11" ht="21.75" customHeight="1" thickBot="1">
      <c r="A6" s="190"/>
      <c r="B6" s="666"/>
      <c r="C6" s="666"/>
      <c r="D6" s="666"/>
      <c r="E6" s="666"/>
      <c r="F6" s="666"/>
      <c r="G6" s="666"/>
      <c r="H6" s="666"/>
      <c r="I6" s="666"/>
      <c r="J6" s="666"/>
      <c r="K6" s="666"/>
    </row>
    <row r="7" spans="1:11" ht="15.75" customHeight="1" thickTop="1">
      <c r="A7" s="103" t="s">
        <v>22</v>
      </c>
      <c r="B7" s="106">
        <v>2016</v>
      </c>
      <c r="C7" s="107">
        <v>2017</v>
      </c>
      <c r="D7" s="106">
        <v>2018</v>
      </c>
      <c r="E7" s="107">
        <v>2019</v>
      </c>
      <c r="F7" s="106">
        <v>2020</v>
      </c>
      <c r="G7" s="107">
        <v>2021</v>
      </c>
      <c r="H7" s="106">
        <v>2022</v>
      </c>
      <c r="I7" s="107">
        <v>2023</v>
      </c>
      <c r="J7" s="106">
        <v>2024</v>
      </c>
      <c r="K7" s="107" t="s">
        <v>392</v>
      </c>
    </row>
    <row r="8" spans="1:11" hidden="1">
      <c r="A8" s="136" t="s">
        <v>9</v>
      </c>
      <c r="B8" s="116"/>
      <c r="C8" s="116"/>
      <c r="D8" s="116"/>
      <c r="E8" s="116"/>
      <c r="F8" s="116"/>
      <c r="G8" s="116"/>
      <c r="H8" s="116"/>
      <c r="I8" s="116"/>
      <c r="J8" s="116"/>
      <c r="K8" s="116"/>
    </row>
    <row r="9" spans="1:11" ht="11.25" customHeight="1">
      <c r="A9" s="161" t="s">
        <v>21</v>
      </c>
      <c r="B9" s="163">
        <v>100</v>
      </c>
      <c r="C9" s="162">
        <v>100</v>
      </c>
      <c r="D9" s="163">
        <v>100</v>
      </c>
      <c r="E9" s="162">
        <v>100</v>
      </c>
      <c r="F9" s="163">
        <v>100</v>
      </c>
      <c r="G9" s="162">
        <v>100</v>
      </c>
      <c r="H9" s="163">
        <v>100</v>
      </c>
      <c r="I9" s="162">
        <v>100</v>
      </c>
      <c r="J9" s="163">
        <v>100</v>
      </c>
      <c r="K9" s="162">
        <v>100</v>
      </c>
    </row>
    <row r="10" spans="1:11" ht="11.25" customHeight="1">
      <c r="A10" s="164" t="s">
        <v>11</v>
      </c>
      <c r="B10" s="167">
        <v>15.214701425425858</v>
      </c>
      <c r="C10" s="165">
        <v>16.968683079303286</v>
      </c>
      <c r="D10" s="167">
        <v>18.550336641333178</v>
      </c>
      <c r="E10" s="165">
        <v>18.676797482166936</v>
      </c>
      <c r="F10" s="167">
        <v>19.500064600472811</v>
      </c>
      <c r="G10" s="165">
        <v>19.360265434833483</v>
      </c>
      <c r="H10" s="167">
        <v>18.893859269221124</v>
      </c>
      <c r="I10" s="165">
        <v>20.8065822659436</v>
      </c>
      <c r="J10" s="167">
        <v>22.852815379206977</v>
      </c>
      <c r="K10" s="165">
        <v>23.569078641852748</v>
      </c>
    </row>
    <row r="11" spans="1:11" ht="11.25" customHeight="1">
      <c r="A11" s="164" t="s">
        <v>12</v>
      </c>
      <c r="B11" s="167">
        <v>21.416335033159001</v>
      </c>
      <c r="C11" s="165">
        <v>21.362391393900136</v>
      </c>
      <c r="D11" s="167">
        <v>21.437952241418319</v>
      </c>
      <c r="E11" s="165">
        <v>21.594147134082711</v>
      </c>
      <c r="F11" s="167">
        <v>22.304447720875086</v>
      </c>
      <c r="G11" s="165">
        <v>22.117583186593997</v>
      </c>
      <c r="H11" s="167">
        <v>23.168693442137176</v>
      </c>
      <c r="I11" s="165">
        <v>24.19942711560298</v>
      </c>
      <c r="J11" s="167">
        <v>24.493821416935095</v>
      </c>
      <c r="K11" s="165">
        <v>24.43489648368568</v>
      </c>
    </row>
    <row r="12" spans="1:11" ht="11.25" customHeight="1">
      <c r="A12" s="164" t="s">
        <v>13</v>
      </c>
      <c r="B12" s="167">
        <v>20.679149312738772</v>
      </c>
      <c r="C12" s="165">
        <v>21.536915854053525</v>
      </c>
      <c r="D12" s="167">
        <v>21.536488838964221</v>
      </c>
      <c r="E12" s="165">
        <v>21.702372500154862</v>
      </c>
      <c r="F12" s="167">
        <v>21.763566894150895</v>
      </c>
      <c r="G12" s="165">
        <v>22.048754593970315</v>
      </c>
      <c r="H12" s="167">
        <v>22.048733787695745</v>
      </c>
      <c r="I12" s="165">
        <v>21.785171344243007</v>
      </c>
      <c r="J12" s="167">
        <v>21.203407928256134</v>
      </c>
      <c r="K12" s="165">
        <v>20.900883980409194</v>
      </c>
    </row>
    <row r="13" spans="1:11" ht="11.25" customHeight="1">
      <c r="A13" s="164" t="s">
        <v>14</v>
      </c>
      <c r="B13" s="167">
        <v>20.15996721298637</v>
      </c>
      <c r="C13" s="165">
        <v>19.298348778486009</v>
      </c>
      <c r="D13" s="167">
        <v>18.617113760745468</v>
      </c>
      <c r="E13" s="165">
        <v>19.566246789572244</v>
      </c>
      <c r="F13" s="167">
        <v>19.270364395803483</v>
      </c>
      <c r="G13" s="165">
        <v>18.891044999966898</v>
      </c>
      <c r="H13" s="167">
        <v>18.460343962982382</v>
      </c>
      <c r="I13" s="165">
        <v>17.605841712046544</v>
      </c>
      <c r="J13" s="167">
        <v>16.534716345973347</v>
      </c>
      <c r="K13" s="165">
        <v>17.011230864806517</v>
      </c>
    </row>
    <row r="14" spans="1:11" ht="11.25" customHeight="1">
      <c r="A14" s="164" t="s">
        <v>15</v>
      </c>
      <c r="B14" s="167">
        <v>13.223399381588891</v>
      </c>
      <c r="C14" s="165">
        <v>12.342621388837353</v>
      </c>
      <c r="D14" s="167">
        <v>12.09539779888242</v>
      </c>
      <c r="E14" s="165">
        <v>11.385790968393666</v>
      </c>
      <c r="F14" s="167">
        <v>11.013932602196649</v>
      </c>
      <c r="G14" s="165">
        <v>11.178385231128486</v>
      </c>
      <c r="H14" s="167">
        <v>10.80001595587062</v>
      </c>
      <c r="I14" s="165">
        <v>10.093584179095624</v>
      </c>
      <c r="J14" s="167">
        <v>10.112229753447401</v>
      </c>
      <c r="K14" s="165">
        <v>9.3780765428378601</v>
      </c>
    </row>
    <row r="15" spans="1:11" ht="11.25" customHeight="1">
      <c r="A15" s="164" t="s">
        <v>16</v>
      </c>
      <c r="B15" s="167">
        <v>5.7065979949279324</v>
      </c>
      <c r="C15" s="165">
        <v>5.0091350190404613</v>
      </c>
      <c r="D15" s="167">
        <v>4.7650788247105185</v>
      </c>
      <c r="E15" s="165">
        <v>4.738895136350858</v>
      </c>
      <c r="F15" s="167">
        <v>4.0109523092428967</v>
      </c>
      <c r="G15" s="165">
        <v>4.0324170868780342</v>
      </c>
      <c r="H15" s="167">
        <v>4.3050078639648062</v>
      </c>
      <c r="I15" s="165">
        <v>3.6365397608274308</v>
      </c>
      <c r="J15" s="167">
        <v>3.2090510525001683</v>
      </c>
      <c r="K15" s="165">
        <v>3.1858278312449819</v>
      </c>
    </row>
    <row r="16" spans="1:11" ht="11.25" customHeight="1">
      <c r="A16" s="164" t="s">
        <v>17</v>
      </c>
      <c r="B16" s="167">
        <v>2.2441875490271577</v>
      </c>
      <c r="C16" s="165">
        <v>2.2254856025181837</v>
      </c>
      <c r="D16" s="167">
        <v>1.8276468236411099</v>
      </c>
      <c r="E16" s="165">
        <v>1.4070786656056571</v>
      </c>
      <c r="F16" s="167">
        <v>1.2091416461472251</v>
      </c>
      <c r="G16" s="165">
        <v>1.5643175994797698</v>
      </c>
      <c r="H16" s="167">
        <v>1.5174887739053133</v>
      </c>
      <c r="I16" s="165">
        <v>1.1972233582497502</v>
      </c>
      <c r="J16" s="167">
        <v>0.99420223724383228</v>
      </c>
      <c r="K16" s="165">
        <v>1.0669476360799401</v>
      </c>
    </row>
    <row r="17" spans="1:11" ht="11.25" customHeight="1">
      <c r="A17" s="164" t="s">
        <v>18</v>
      </c>
      <c r="B17" s="167">
        <v>0.75438193477316007</v>
      </c>
      <c r="C17" s="165">
        <v>0.7582851949799847</v>
      </c>
      <c r="D17" s="167">
        <v>0.78582632041628975</v>
      </c>
      <c r="E17" s="165">
        <v>0.61820092155358497</v>
      </c>
      <c r="F17" s="167">
        <v>0.5841790407162184</v>
      </c>
      <c r="G17" s="165">
        <v>0.51493344410389985</v>
      </c>
      <c r="H17" s="167">
        <v>0.48346287980670599</v>
      </c>
      <c r="I17" s="165">
        <v>0.44241129529722695</v>
      </c>
      <c r="J17" s="167">
        <v>0.41145921258279655</v>
      </c>
      <c r="K17" s="165">
        <v>0.26327982943698108</v>
      </c>
    </row>
    <row r="18" spans="1:11" ht="11.25" customHeight="1">
      <c r="A18" s="164" t="s">
        <v>19</v>
      </c>
      <c r="B18" s="167">
        <v>0.325096553317401</v>
      </c>
      <c r="C18" s="165">
        <v>0.29820098299722958</v>
      </c>
      <c r="D18" s="167">
        <v>0.21470381622254656</v>
      </c>
      <c r="E18" s="165">
        <v>0.13887035828135499</v>
      </c>
      <c r="F18" s="167">
        <v>0.23345772657784847</v>
      </c>
      <c r="G18" s="165">
        <v>0.16716337823744107</v>
      </c>
      <c r="H18" s="167">
        <v>0.17414693077431562</v>
      </c>
      <c r="I18" s="165">
        <v>0.12051415381458996</v>
      </c>
      <c r="J18" s="167">
        <v>0.1284366046423584</v>
      </c>
      <c r="K18" s="165">
        <v>0.12019801326280204</v>
      </c>
    </row>
    <row r="19" spans="1:11" ht="11.25" customHeight="1">
      <c r="A19" s="164" t="s">
        <v>20</v>
      </c>
      <c r="B19" s="167">
        <v>0.27618360205545339</v>
      </c>
      <c r="C19" s="165">
        <v>0.19993270588383275</v>
      </c>
      <c r="D19" s="167">
        <v>0.16945493366592987</v>
      </c>
      <c r="E19" s="165">
        <v>0.17160004383812297</v>
      </c>
      <c r="F19" s="167">
        <v>0.10989306381688498</v>
      </c>
      <c r="G19" s="165">
        <v>0.12513504480767287</v>
      </c>
      <c r="H19" s="167">
        <v>0.14824713364181349</v>
      </c>
      <c r="I19" s="165">
        <v>0.11270481487921238</v>
      </c>
      <c r="J19" s="167">
        <v>5.9860069211892304E-2</v>
      </c>
      <c r="K19" s="165">
        <v>6.9580176383296222E-2</v>
      </c>
    </row>
    <row r="20" spans="1:11" ht="11.25" customHeight="1">
      <c r="A20" s="131" t="s">
        <v>167</v>
      </c>
      <c r="B20" s="117"/>
      <c r="C20" s="116"/>
      <c r="D20" s="117"/>
      <c r="E20" s="116"/>
      <c r="F20" s="117"/>
      <c r="G20" s="116"/>
      <c r="H20" s="117"/>
      <c r="I20" s="116"/>
      <c r="J20" s="117"/>
      <c r="K20" s="116"/>
    </row>
    <row r="21" spans="1:11" ht="11.25" customHeight="1">
      <c r="A21" s="147" t="s">
        <v>30</v>
      </c>
      <c r="B21" s="163">
        <v>100</v>
      </c>
      <c r="C21" s="162">
        <v>100</v>
      </c>
      <c r="D21" s="163">
        <v>100</v>
      </c>
      <c r="E21" s="162">
        <v>100</v>
      </c>
      <c r="F21" s="163">
        <v>100</v>
      </c>
      <c r="G21" s="162">
        <v>100</v>
      </c>
      <c r="H21" s="163">
        <v>100</v>
      </c>
      <c r="I21" s="162">
        <v>100</v>
      </c>
      <c r="J21" s="163">
        <v>100</v>
      </c>
      <c r="K21" s="162">
        <v>100</v>
      </c>
    </row>
    <row r="22" spans="1:11" ht="11.25" customHeight="1">
      <c r="A22" s="142" t="s">
        <v>11</v>
      </c>
      <c r="B22" s="167">
        <v>14.494108838353995</v>
      </c>
      <c r="C22" s="165">
        <v>16.27164160965674</v>
      </c>
      <c r="D22" s="167">
        <v>17.642143900885106</v>
      </c>
      <c r="E22" s="165">
        <v>17.954407094185733</v>
      </c>
      <c r="F22" s="167">
        <v>18.677117598066705</v>
      </c>
      <c r="G22" s="165">
        <v>18.797596420010123</v>
      </c>
      <c r="H22" s="167">
        <v>18.222971935133263</v>
      </c>
      <c r="I22" s="165">
        <v>20.338072504202547</v>
      </c>
      <c r="J22" s="167">
        <v>22.451876549222344</v>
      </c>
      <c r="K22" s="165">
        <v>23.316685477373081</v>
      </c>
    </row>
    <row r="23" spans="1:11" ht="11.25" customHeight="1">
      <c r="A23" s="142" t="s">
        <v>12</v>
      </c>
      <c r="B23" s="167">
        <v>21.367227174796056</v>
      </c>
      <c r="C23" s="165">
        <v>20.979389619603257</v>
      </c>
      <c r="D23" s="167">
        <v>20.903816708000019</v>
      </c>
      <c r="E23" s="165">
        <v>21.538503854419563</v>
      </c>
      <c r="F23" s="167">
        <v>22.602824677286502</v>
      </c>
      <c r="G23" s="165">
        <v>22.248419669863353</v>
      </c>
      <c r="H23" s="167">
        <v>23.03093550815748</v>
      </c>
      <c r="I23" s="165">
        <v>24.272169301281878</v>
      </c>
      <c r="J23" s="167">
        <v>24.498161225267076</v>
      </c>
      <c r="K23" s="165">
        <v>24.549236072080799</v>
      </c>
    </row>
    <row r="24" spans="1:11" ht="11.25" customHeight="1">
      <c r="A24" s="142" t="s">
        <v>13</v>
      </c>
      <c r="B24" s="167">
        <v>20.965833163227778</v>
      </c>
      <c r="C24" s="165">
        <v>21.968911998876241</v>
      </c>
      <c r="D24" s="167">
        <v>21.912315007275783</v>
      </c>
      <c r="E24" s="165">
        <v>22.064223211600666</v>
      </c>
      <c r="F24" s="167">
        <v>22.148016934353411</v>
      </c>
      <c r="G24" s="165">
        <v>22.35893470478889</v>
      </c>
      <c r="H24" s="167">
        <v>22.44687646792211</v>
      </c>
      <c r="I24" s="165">
        <v>21.933688507963751</v>
      </c>
      <c r="J24" s="167">
        <v>21.511447855595307</v>
      </c>
      <c r="K24" s="165">
        <v>20.99890182029759</v>
      </c>
    </row>
    <row r="25" spans="1:11" ht="11.25" customHeight="1">
      <c r="A25" s="142" t="s">
        <v>14</v>
      </c>
      <c r="B25" s="167">
        <v>20.594520975874211</v>
      </c>
      <c r="C25" s="165">
        <v>19.871770084210809</v>
      </c>
      <c r="D25" s="167">
        <v>19.432389939497703</v>
      </c>
      <c r="E25" s="165">
        <v>20.01573307319363</v>
      </c>
      <c r="F25" s="167">
        <v>19.295318317716653</v>
      </c>
      <c r="G25" s="165">
        <v>18.978638873123163</v>
      </c>
      <c r="H25" s="167">
        <v>18.843936276846115</v>
      </c>
      <c r="I25" s="165">
        <v>17.832987611648676</v>
      </c>
      <c r="J25" s="167">
        <v>16.677187330248938</v>
      </c>
      <c r="K25" s="165">
        <v>17.288699411004036</v>
      </c>
    </row>
    <row r="26" spans="1:11" ht="11.25" customHeight="1">
      <c r="A26" s="142" t="s">
        <v>15</v>
      </c>
      <c r="B26" s="167">
        <v>13.170508572906689</v>
      </c>
      <c r="C26" s="165">
        <v>12.568922889225419</v>
      </c>
      <c r="D26" s="167">
        <v>12.455771286422641</v>
      </c>
      <c r="E26" s="165">
        <v>11.3357342467562</v>
      </c>
      <c r="F26" s="167">
        <v>11.063301704212776</v>
      </c>
      <c r="G26" s="165">
        <v>11.294915471686535</v>
      </c>
      <c r="H26" s="167">
        <v>10.981766925496306</v>
      </c>
      <c r="I26" s="165">
        <v>10.234707635364609</v>
      </c>
      <c r="J26" s="167">
        <v>10.123844131842334</v>
      </c>
      <c r="K26" s="165">
        <v>9.2404282443899159</v>
      </c>
    </row>
    <row r="27" spans="1:11" ht="11.25" customHeight="1">
      <c r="A27" s="142" t="s">
        <v>16</v>
      </c>
      <c r="B27" s="167">
        <v>5.746289564003626</v>
      </c>
      <c r="C27" s="165">
        <v>4.9135992840779155</v>
      </c>
      <c r="D27" s="167">
        <v>4.8150566933420107</v>
      </c>
      <c r="E27" s="165">
        <v>4.8886949250753648</v>
      </c>
      <c r="F27" s="167">
        <v>4.0787819873377513</v>
      </c>
      <c r="G27" s="165">
        <v>4.0216665248913328</v>
      </c>
      <c r="H27" s="167">
        <v>4.295137949886449</v>
      </c>
      <c r="I27" s="165">
        <v>3.5704785480535772</v>
      </c>
      <c r="J27" s="167">
        <v>3.2195728048651047</v>
      </c>
      <c r="K27" s="165">
        <v>3.1351888153215111</v>
      </c>
    </row>
    <row r="28" spans="1:11" ht="11.25" customHeight="1">
      <c r="A28" s="142" t="s">
        <v>17</v>
      </c>
      <c r="B28" s="167">
        <v>2.268781099358447</v>
      </c>
      <c r="C28" s="165">
        <v>2.1809107962028982</v>
      </c>
      <c r="D28" s="167">
        <v>1.6858989661847061</v>
      </c>
      <c r="E28" s="165">
        <v>1.3105026515179299</v>
      </c>
      <c r="F28" s="167">
        <v>1.1799700846682335</v>
      </c>
      <c r="G28" s="165">
        <v>1.5253515214817521</v>
      </c>
      <c r="H28" s="167">
        <v>1.4229502180471048</v>
      </c>
      <c r="I28" s="165">
        <v>1.189247865680044</v>
      </c>
      <c r="J28" s="167">
        <v>0.95466436897871509</v>
      </c>
      <c r="K28" s="165">
        <v>1.0413667996362757</v>
      </c>
    </row>
    <row r="29" spans="1:11" ht="11.25" customHeight="1">
      <c r="A29" s="142" t="s">
        <v>18</v>
      </c>
      <c r="B29" s="167">
        <v>0.79204451448844782</v>
      </c>
      <c r="C29" s="165">
        <v>0.73963621498811927</v>
      </c>
      <c r="D29" s="167">
        <v>0.7531615832472961</v>
      </c>
      <c r="E29" s="165">
        <v>0.59547298238922663</v>
      </c>
      <c r="F29" s="167">
        <v>0.59350095954504389</v>
      </c>
      <c r="G29" s="165">
        <v>0.48225693316245921</v>
      </c>
      <c r="H29" s="167">
        <v>0.42252103069565811</v>
      </c>
      <c r="I29" s="165">
        <v>0.38751651145277016</v>
      </c>
      <c r="J29" s="167">
        <v>0.40056568078371141</v>
      </c>
      <c r="K29" s="165">
        <v>0.25856724865621494</v>
      </c>
    </row>
    <row r="30" spans="1:11" ht="11.25" customHeight="1">
      <c r="A30" s="142" t="s">
        <v>19</v>
      </c>
      <c r="B30" s="167">
        <v>0.31937145515866094</v>
      </c>
      <c r="C30" s="165">
        <v>0.29936622902719984</v>
      </c>
      <c r="D30" s="167">
        <v>0.2311601265697677</v>
      </c>
      <c r="E30" s="165">
        <v>0.13202578903745865</v>
      </c>
      <c r="F30" s="167">
        <v>0.25162659757801004</v>
      </c>
      <c r="G30" s="165">
        <v>0.1782882929366599</v>
      </c>
      <c r="H30" s="167">
        <v>0.18452650738741735</v>
      </c>
      <c r="I30" s="165">
        <v>0.12779384199732169</v>
      </c>
      <c r="J30" s="167">
        <v>0.10576857037605909</v>
      </c>
      <c r="K30" s="165">
        <v>0.10817298538857437</v>
      </c>
    </row>
    <row r="31" spans="1:11" ht="11.25" customHeight="1">
      <c r="A31" s="142" t="s">
        <v>20</v>
      </c>
      <c r="B31" s="167">
        <v>0.28131464183208227</v>
      </c>
      <c r="C31" s="165">
        <v>0.20585127413139601</v>
      </c>
      <c r="D31" s="167">
        <v>0.1682857885749649</v>
      </c>
      <c r="E31" s="165">
        <v>0.16470217182422967</v>
      </c>
      <c r="F31" s="167">
        <v>0.10954113923491522</v>
      </c>
      <c r="G31" s="165">
        <v>0.11393158805573025</v>
      </c>
      <c r="H31" s="167">
        <v>0.14837718042809461</v>
      </c>
      <c r="I31" s="165">
        <v>0.11333767235482213</v>
      </c>
      <c r="J31" s="167">
        <v>5.6911482820411953E-2</v>
      </c>
      <c r="K31" s="165">
        <v>6.2753125852003155E-2</v>
      </c>
    </row>
    <row r="32" spans="1:11" ht="11.25" customHeight="1">
      <c r="A32" s="147" t="s">
        <v>10</v>
      </c>
      <c r="B32" s="163">
        <v>100</v>
      </c>
      <c r="C32" s="162">
        <v>100</v>
      </c>
      <c r="D32" s="163">
        <v>100</v>
      </c>
      <c r="E32" s="162">
        <v>100</v>
      </c>
      <c r="F32" s="163">
        <v>100</v>
      </c>
      <c r="G32" s="162">
        <v>100</v>
      </c>
      <c r="H32" s="163">
        <v>100</v>
      </c>
      <c r="I32" s="162">
        <v>100</v>
      </c>
      <c r="J32" s="163">
        <v>100</v>
      </c>
      <c r="K32" s="162">
        <v>100</v>
      </c>
    </row>
    <row r="33" spans="1:11" ht="11.25" customHeight="1">
      <c r="A33" s="142" t="s">
        <v>11</v>
      </c>
      <c r="B33" s="167">
        <v>17.920231102671274</v>
      </c>
      <c r="C33" s="165">
        <v>19.704483085443137</v>
      </c>
      <c r="D33" s="167">
        <v>22.206713956673781</v>
      </c>
      <c r="E33" s="165">
        <v>21.798126350884534</v>
      </c>
      <c r="F33" s="167">
        <v>23.198304061993838</v>
      </c>
      <c r="G33" s="165">
        <v>22.025934043428208</v>
      </c>
      <c r="H33" s="167">
        <v>22.15038805462288</v>
      </c>
      <c r="I33" s="165">
        <v>23.190014145302403</v>
      </c>
      <c r="J33" s="167">
        <v>24.973293729351141</v>
      </c>
      <c r="K33" s="165">
        <v>24.965326871127182</v>
      </c>
    </row>
    <row r="34" spans="1:11" ht="11.25" customHeight="1">
      <c r="A34" s="142" t="s">
        <v>12</v>
      </c>
      <c r="B34" s="167">
        <v>21.600714904074394</v>
      </c>
      <c r="C34" s="165">
        <v>22.865625135508491</v>
      </c>
      <c r="D34" s="167">
        <v>23.588377983364325</v>
      </c>
      <c r="E34" s="165">
        <v>21.834572502487845</v>
      </c>
      <c r="F34" s="167">
        <v>20.963572267920092</v>
      </c>
      <c r="G34" s="165">
        <v>21.497739731344321</v>
      </c>
      <c r="H34" s="167">
        <v>23.837379009188879</v>
      </c>
      <c r="I34" s="165">
        <v>23.829368562976409</v>
      </c>
      <c r="J34" s="167">
        <v>24.470869113682031</v>
      </c>
      <c r="K34" s="165">
        <v>23.802365693235075</v>
      </c>
    </row>
    <row r="35" spans="1:11" ht="11.25" customHeight="1">
      <c r="A35" s="142" t="s">
        <v>13</v>
      </c>
      <c r="B35" s="167">
        <v>19.602769012135372</v>
      </c>
      <c r="C35" s="165">
        <v>19.841385376852983</v>
      </c>
      <c r="D35" s="167">
        <v>20.023415440416887</v>
      </c>
      <c r="E35" s="165">
        <v>20.138875683761494</v>
      </c>
      <c r="F35" s="167">
        <v>20.035887826722139</v>
      </c>
      <c r="G35" s="165">
        <v>20.579263005422334</v>
      </c>
      <c r="H35" s="167">
        <v>20.116124491058816</v>
      </c>
      <c r="I35" s="165">
        <v>21.029625629830356</v>
      </c>
      <c r="J35" s="167">
        <v>19.574251687819793</v>
      </c>
      <c r="K35" s="165">
        <v>20.358645700447759</v>
      </c>
    </row>
    <row r="36" spans="1:11" ht="11.25" customHeight="1">
      <c r="A36" s="142" t="s">
        <v>14</v>
      </c>
      <c r="B36" s="167">
        <v>18.528396027069544</v>
      </c>
      <c r="C36" s="165">
        <v>17.047742351126502</v>
      </c>
      <c r="D36" s="167">
        <v>15.334817841647345</v>
      </c>
      <c r="E36" s="165">
        <v>17.624091223132847</v>
      </c>
      <c r="F36" s="167">
        <v>19.158224028964334</v>
      </c>
      <c r="G36" s="165">
        <v>18.476065266186481</v>
      </c>
      <c r="H36" s="167">
        <v>16.59836304832627</v>
      </c>
      <c r="I36" s="165">
        <v>16.450291022205143</v>
      </c>
      <c r="J36" s="167">
        <v>15.781218268244881</v>
      </c>
      <c r="K36" s="165">
        <v>15.476264705535398</v>
      </c>
    </row>
    <row r="37" spans="1:11" ht="11.25" customHeight="1">
      <c r="A37" s="142" t="s">
        <v>15</v>
      </c>
      <c r="B37" s="167">
        <v>13.421982679711183</v>
      </c>
      <c r="C37" s="165">
        <v>11.454416492699577</v>
      </c>
      <c r="D37" s="167">
        <v>10.644536779841296</v>
      </c>
      <c r="E37" s="165">
        <v>11.602077747564445</v>
      </c>
      <c r="F37" s="167">
        <v>10.792072918982438</v>
      </c>
      <c r="G37" s="165">
        <v>10.626318214775896</v>
      </c>
      <c r="H37" s="167">
        <v>9.9177854615873464</v>
      </c>
      <c r="I37" s="165">
        <v>9.3756521911967852</v>
      </c>
      <c r="J37" s="167">
        <v>10.050803829852576</v>
      </c>
      <c r="K37" s="165">
        <v>10.139551970933553</v>
      </c>
    </row>
    <row r="38" spans="1:11" ht="11.25" customHeight="1">
      <c r="A38" s="142" t="s">
        <v>16</v>
      </c>
      <c r="B38" s="167">
        <v>5.5575724290293254</v>
      </c>
      <c r="C38" s="165">
        <v>5.3841007501749996</v>
      </c>
      <c r="D38" s="167">
        <v>4.5638682919737068</v>
      </c>
      <c r="E38" s="165">
        <v>4.0916351328224536</v>
      </c>
      <c r="F38" s="167">
        <v>3.7061326896814557</v>
      </c>
      <c r="G38" s="165">
        <v>4.0833483357254581</v>
      </c>
      <c r="H38" s="167">
        <v>4.3529170398763029</v>
      </c>
      <c r="I38" s="165">
        <v>3.9726104542729082</v>
      </c>
      <c r="J38" s="167">
        <v>3.1534037905567947</v>
      </c>
      <c r="K38" s="165">
        <v>3.4659647218819041</v>
      </c>
    </row>
    <row r="39" spans="1:11" ht="11.25" customHeight="1">
      <c r="A39" s="142" t="s">
        <v>17</v>
      </c>
      <c r="B39" s="167">
        <v>2.1518488523989934</v>
      </c>
      <c r="C39" s="165">
        <v>2.400436105036889</v>
      </c>
      <c r="D39" s="167">
        <v>2.398322658647261</v>
      </c>
      <c r="E39" s="165">
        <v>1.8243675800389183</v>
      </c>
      <c r="F39" s="167">
        <v>1.340235652809096</v>
      </c>
      <c r="G39" s="165">
        <v>1.7489210664966579</v>
      </c>
      <c r="H39" s="167">
        <v>1.9763847953977205</v>
      </c>
      <c r="I39" s="165">
        <v>1.2377967780512609</v>
      </c>
      <c r="J39" s="167">
        <v>1.2033094311523074</v>
      </c>
      <c r="K39" s="165">
        <v>1.2084617601310417</v>
      </c>
    </row>
    <row r="40" spans="1:11" ht="11.25" customHeight="1">
      <c r="A40" s="142" t="s">
        <v>18</v>
      </c>
      <c r="B40" s="167">
        <v>0.61297439191264758</v>
      </c>
      <c r="C40" s="165">
        <v>0.83148009341568119</v>
      </c>
      <c r="D40" s="167">
        <v>0.91733431280273636</v>
      </c>
      <c r="E40" s="165">
        <v>0.71640457129818025</v>
      </c>
      <c r="F40" s="167">
        <v>0.54228729316860924</v>
      </c>
      <c r="G40" s="165">
        <v>0.66973981722957288</v>
      </c>
      <c r="H40" s="167">
        <v>0.77927840021083217</v>
      </c>
      <c r="I40" s="165">
        <v>0.72167543984602489</v>
      </c>
      <c r="J40" s="167">
        <v>0.46907273516790693</v>
      </c>
      <c r="K40" s="165">
        <v>0.2893499989046156</v>
      </c>
    </row>
    <row r="41" spans="1:11" ht="11.25" customHeight="1">
      <c r="A41" s="142" t="s">
        <v>19</v>
      </c>
      <c r="B41" s="167">
        <v>0.3465919492616692</v>
      </c>
      <c r="C41" s="165">
        <v>0.29362753904193173</v>
      </c>
      <c r="D41" s="167">
        <v>0.1484508314011769</v>
      </c>
      <c r="E41" s="165">
        <v>0.16844460501879355</v>
      </c>
      <c r="F41" s="167">
        <v>0.15180868294851843</v>
      </c>
      <c r="G41" s="165">
        <v>0.11445861734650901</v>
      </c>
      <c r="H41" s="167">
        <v>0.12376382126636075</v>
      </c>
      <c r="I41" s="165">
        <v>8.3480473188523419E-2</v>
      </c>
      <c r="J41" s="167">
        <v>0.24832291224657935</v>
      </c>
      <c r="K41" s="165">
        <v>0.18672090785458015</v>
      </c>
    </row>
    <row r="42" spans="1:11" ht="11.25" customHeight="1">
      <c r="A42" s="142" t="s">
        <v>20</v>
      </c>
      <c r="B42" s="167">
        <v>0.25691865173559719</v>
      </c>
      <c r="C42" s="165">
        <v>0.17670307069981231</v>
      </c>
      <c r="D42" s="167">
        <v>0.17416190323148381</v>
      </c>
      <c r="E42" s="165">
        <v>0.20140460299048596</v>
      </c>
      <c r="F42" s="167">
        <v>0.11147457680947694</v>
      </c>
      <c r="G42" s="165">
        <v>0.17821190204456452</v>
      </c>
      <c r="H42" s="167">
        <v>0.14761587846459473</v>
      </c>
      <c r="I42" s="165">
        <v>0.10948530313018648</v>
      </c>
      <c r="J42" s="167">
        <v>7.5454501925988543E-2</v>
      </c>
      <c r="K42" s="165">
        <v>0.10734766994888768</v>
      </c>
    </row>
    <row r="43" spans="1:11" ht="11.25" customHeight="1">
      <c r="A43" s="172" t="s">
        <v>395</v>
      </c>
      <c r="B43" s="116"/>
      <c r="C43" s="116"/>
      <c r="D43" s="116"/>
      <c r="E43" s="116"/>
      <c r="F43" s="116"/>
      <c r="G43" s="116"/>
      <c r="H43" s="116"/>
      <c r="I43" s="116"/>
      <c r="J43" s="116"/>
      <c r="K43" s="116"/>
    </row>
    <row r="44" spans="1:11" ht="11.25" customHeight="1">
      <c r="A44" s="147" t="s">
        <v>3</v>
      </c>
      <c r="B44" s="163">
        <v>100</v>
      </c>
      <c r="C44" s="162">
        <v>100</v>
      </c>
      <c r="D44" s="163">
        <v>100</v>
      </c>
      <c r="E44" s="162">
        <v>100</v>
      </c>
      <c r="F44" s="163">
        <v>100</v>
      </c>
      <c r="G44" s="162">
        <v>100</v>
      </c>
      <c r="H44" s="163">
        <v>100</v>
      </c>
      <c r="I44" s="162">
        <v>100</v>
      </c>
      <c r="J44" s="163">
        <v>100</v>
      </c>
      <c r="K44" s="162">
        <v>100</v>
      </c>
    </row>
    <row r="45" spans="1:11" ht="11.25" customHeight="1">
      <c r="A45" s="142" t="s">
        <v>11</v>
      </c>
      <c r="B45" s="168">
        <v>15.560605552938581</v>
      </c>
      <c r="C45" s="169">
        <v>16.353459308023105</v>
      </c>
      <c r="D45" s="168">
        <v>16.463630486979007</v>
      </c>
      <c r="E45" s="169">
        <v>20.158031111802892</v>
      </c>
      <c r="F45" s="168">
        <v>22.439100479113456</v>
      </c>
      <c r="G45" s="169">
        <v>21.777779353048238</v>
      </c>
      <c r="H45" s="168">
        <v>20.248253098774533</v>
      </c>
      <c r="I45" s="169">
        <v>21.541796691613047</v>
      </c>
      <c r="J45" s="168">
        <v>23.813316714379507</v>
      </c>
      <c r="K45" s="169">
        <v>24.632378877391815</v>
      </c>
    </row>
    <row r="46" spans="1:11" ht="11.25" customHeight="1">
      <c r="A46" s="142" t="s">
        <v>12</v>
      </c>
      <c r="B46" s="168">
        <v>24.198269116681875</v>
      </c>
      <c r="C46" s="169">
        <v>24.105629662081927</v>
      </c>
      <c r="D46" s="168">
        <v>23.508203533829956</v>
      </c>
      <c r="E46" s="169">
        <v>23.657422243382562</v>
      </c>
      <c r="F46" s="168">
        <v>23.993781982994395</v>
      </c>
      <c r="G46" s="169">
        <v>23.625276238443178</v>
      </c>
      <c r="H46" s="168">
        <v>25.85852733593174</v>
      </c>
      <c r="I46" s="169">
        <v>25.410096379553178</v>
      </c>
      <c r="J46" s="168">
        <v>25.662453050899991</v>
      </c>
      <c r="K46" s="169">
        <v>24.896846243070449</v>
      </c>
    </row>
    <row r="47" spans="1:11" ht="11.25" customHeight="1">
      <c r="A47" s="142" t="s">
        <v>13</v>
      </c>
      <c r="B47" s="168">
        <v>21.960656009113645</v>
      </c>
      <c r="C47" s="169">
        <v>23.283604459457901</v>
      </c>
      <c r="D47" s="168">
        <v>23.278873976482174</v>
      </c>
      <c r="E47" s="169">
        <v>20.700427581281645</v>
      </c>
      <c r="F47" s="168">
        <v>20.039101897133296</v>
      </c>
      <c r="G47" s="169">
        <v>22.05494819033914</v>
      </c>
      <c r="H47" s="168">
        <v>22.687418799817411</v>
      </c>
      <c r="I47" s="169">
        <v>21.841601999392449</v>
      </c>
      <c r="J47" s="168">
        <v>20.075551808144397</v>
      </c>
      <c r="K47" s="169">
        <v>20.747563274473485</v>
      </c>
    </row>
    <row r="48" spans="1:11" ht="11.25" customHeight="1">
      <c r="A48" s="142" t="s">
        <v>14</v>
      </c>
      <c r="B48" s="168">
        <v>20.220509252598198</v>
      </c>
      <c r="C48" s="169">
        <v>19.569118907348269</v>
      </c>
      <c r="D48" s="168">
        <v>19.25656436618851</v>
      </c>
      <c r="E48" s="169">
        <v>20.087530557869968</v>
      </c>
      <c r="F48" s="168">
        <v>18.399339202753794</v>
      </c>
      <c r="G48" s="169">
        <v>17.7813378890155</v>
      </c>
      <c r="H48" s="168">
        <v>16.640331472312933</v>
      </c>
      <c r="I48" s="169">
        <v>17.228017729419236</v>
      </c>
      <c r="J48" s="168">
        <v>17.725847250040825</v>
      </c>
      <c r="K48" s="169">
        <v>17.999530783706057</v>
      </c>
    </row>
    <row r="49" spans="1:11" ht="11.25" customHeight="1">
      <c r="A49" s="142" t="s">
        <v>15</v>
      </c>
      <c r="B49" s="168">
        <v>11.738747386035071</v>
      </c>
      <c r="C49" s="169">
        <v>10.768952888233011</v>
      </c>
      <c r="D49" s="168">
        <v>10.787531552053192</v>
      </c>
      <c r="E49" s="169">
        <v>10.150797938087695</v>
      </c>
      <c r="F49" s="168">
        <v>10.667940521157742</v>
      </c>
      <c r="G49" s="169">
        <v>9.9082542793698831</v>
      </c>
      <c r="H49" s="168">
        <v>9.7459531584676427</v>
      </c>
      <c r="I49" s="169">
        <v>9.2047306067217143</v>
      </c>
      <c r="J49" s="168">
        <v>9.1760287143528441</v>
      </c>
      <c r="K49" s="169">
        <v>8.1325355562591977</v>
      </c>
    </row>
    <row r="50" spans="1:11" ht="11.25" customHeight="1">
      <c r="A50" s="142" t="s">
        <v>16</v>
      </c>
      <c r="B50" s="168">
        <v>3.7475535653397611</v>
      </c>
      <c r="C50" s="169">
        <v>3.7189050424463224</v>
      </c>
      <c r="D50" s="168">
        <v>4.4944360647663606</v>
      </c>
      <c r="E50" s="169">
        <v>3.483826074217856</v>
      </c>
      <c r="F50" s="168">
        <v>2.7218890860330363</v>
      </c>
      <c r="G50" s="169">
        <v>2.7206496100319524</v>
      </c>
      <c r="H50" s="168">
        <v>3.1103620211383824</v>
      </c>
      <c r="I50" s="169">
        <v>3.1666827759520588</v>
      </c>
      <c r="J50" s="168">
        <v>2.5210042025068402</v>
      </c>
      <c r="K50" s="169">
        <v>2.8254695854326388</v>
      </c>
    </row>
    <row r="51" spans="1:11" ht="11.25" customHeight="1">
      <c r="A51" s="142" t="s">
        <v>17</v>
      </c>
      <c r="B51" s="168">
        <v>1.5860189092399841</v>
      </c>
      <c r="C51" s="169">
        <v>1.3147022992878856</v>
      </c>
      <c r="D51" s="168">
        <v>1.3765545157914179</v>
      </c>
      <c r="E51" s="169">
        <v>1.0972449848469588</v>
      </c>
      <c r="F51" s="168">
        <v>0.98446027506039879</v>
      </c>
      <c r="G51" s="169">
        <v>1.3709578806153715</v>
      </c>
      <c r="H51" s="168">
        <v>1.028652691456863</v>
      </c>
      <c r="I51" s="169">
        <v>1.1793722901880643</v>
      </c>
      <c r="J51" s="168">
        <v>0.68753145214774425</v>
      </c>
      <c r="K51" s="169">
        <v>0.59160627831088697</v>
      </c>
    </row>
    <row r="52" spans="1:11" ht="11.25" customHeight="1">
      <c r="A52" s="142" t="s">
        <v>18</v>
      </c>
      <c r="B52" s="168">
        <v>0.55206150923091779</v>
      </c>
      <c r="C52" s="169">
        <v>0.49421431069401367</v>
      </c>
      <c r="D52" s="168">
        <v>0.59275534076217451</v>
      </c>
      <c r="E52" s="169">
        <v>0.57316034755857492</v>
      </c>
      <c r="F52" s="168">
        <v>0.72354462419815413</v>
      </c>
      <c r="G52" s="169">
        <v>0.57702156919385339</v>
      </c>
      <c r="H52" s="168">
        <v>0.41223357561712137</v>
      </c>
      <c r="I52" s="169">
        <v>0.36746430642622407</v>
      </c>
      <c r="J52" s="168">
        <v>0.11764353010574587</v>
      </c>
      <c r="K52" s="169">
        <v>8.51479918034804E-2</v>
      </c>
    </row>
    <row r="53" spans="1:11" ht="11.25" customHeight="1">
      <c r="A53" s="142" t="s">
        <v>19</v>
      </c>
      <c r="B53" s="168">
        <v>0.18053850141218161</v>
      </c>
      <c r="C53" s="169">
        <v>0.31916406301040312</v>
      </c>
      <c r="D53" s="168">
        <v>0.15872221880194545</v>
      </c>
      <c r="E53" s="169">
        <v>7.3796683727190324E-2</v>
      </c>
      <c r="F53" s="168">
        <v>3.0841931555727297E-2</v>
      </c>
      <c r="G53" s="169">
        <v>0.10278639746082155</v>
      </c>
      <c r="H53" s="168">
        <v>0.21349064222760628</v>
      </c>
      <c r="I53" s="169">
        <v>6.0237220734031094E-2</v>
      </c>
      <c r="J53" s="168">
        <v>0.16646726143858373</v>
      </c>
      <c r="K53" s="169">
        <v>5.2827848479230624E-2</v>
      </c>
    </row>
    <row r="54" spans="1:11" ht="11.25" customHeight="1">
      <c r="A54" s="142" t="s">
        <v>20</v>
      </c>
      <c r="B54" s="168">
        <v>0.25504019740978495</v>
      </c>
      <c r="C54" s="169">
        <v>7.2249059417165293E-2</v>
      </c>
      <c r="D54" s="168">
        <v>8.2727944345256418E-2</v>
      </c>
      <c r="E54" s="169">
        <v>1.7762477224658714E-2</v>
      </c>
      <c r="F54" s="168">
        <v>0</v>
      </c>
      <c r="G54" s="169">
        <v>8.0988592482061111E-2</v>
      </c>
      <c r="H54" s="168">
        <v>5.4777204255767403E-2</v>
      </c>
      <c r="I54" s="169">
        <v>0</v>
      </c>
      <c r="J54" s="168">
        <v>5.4156015983523237E-2</v>
      </c>
      <c r="K54" s="169">
        <v>3.6093561072766261E-2</v>
      </c>
    </row>
    <row r="55" spans="1:11" ht="11.25" customHeight="1">
      <c r="A55" s="147" t="s">
        <v>4</v>
      </c>
      <c r="B55" s="163">
        <v>100</v>
      </c>
      <c r="C55" s="162">
        <v>100</v>
      </c>
      <c r="D55" s="163">
        <v>100</v>
      </c>
      <c r="E55" s="162">
        <v>100</v>
      </c>
      <c r="F55" s="163">
        <v>100</v>
      </c>
      <c r="G55" s="162">
        <v>100</v>
      </c>
      <c r="H55" s="163">
        <v>100</v>
      </c>
      <c r="I55" s="162">
        <v>100</v>
      </c>
      <c r="J55" s="163">
        <v>100</v>
      </c>
      <c r="K55" s="162">
        <v>100</v>
      </c>
    </row>
    <row r="56" spans="1:11" ht="11.25" customHeight="1">
      <c r="A56" s="142" t="s">
        <v>11</v>
      </c>
      <c r="B56" s="167">
        <v>13.502725344830607</v>
      </c>
      <c r="C56" s="165">
        <v>17.092481590761142</v>
      </c>
      <c r="D56" s="167">
        <v>18.726002999248177</v>
      </c>
      <c r="E56" s="165">
        <v>19.272188654657889</v>
      </c>
      <c r="F56" s="167">
        <v>16.39205763605565</v>
      </c>
      <c r="G56" s="165">
        <v>16.983283326189454</v>
      </c>
      <c r="H56" s="167">
        <v>21.782486755998754</v>
      </c>
      <c r="I56" s="165">
        <v>23.665483753959144</v>
      </c>
      <c r="J56" s="167">
        <v>19.22012186812545</v>
      </c>
      <c r="K56" s="165">
        <v>23.967831580188854</v>
      </c>
    </row>
    <row r="57" spans="1:11" ht="11.25" customHeight="1">
      <c r="A57" s="142" t="s">
        <v>12</v>
      </c>
      <c r="B57" s="167">
        <v>23.353839143312825</v>
      </c>
      <c r="C57" s="165">
        <v>23.616242401697622</v>
      </c>
      <c r="D57" s="167">
        <v>26.468164146520913</v>
      </c>
      <c r="E57" s="165">
        <v>24.398515562714238</v>
      </c>
      <c r="F57" s="167">
        <v>22.848943098404987</v>
      </c>
      <c r="G57" s="165">
        <v>20.645092156022287</v>
      </c>
      <c r="H57" s="167">
        <v>22.543400483608206</v>
      </c>
      <c r="I57" s="165">
        <v>22.336483196781082</v>
      </c>
      <c r="J57" s="167">
        <v>23.252282593883233</v>
      </c>
      <c r="K57" s="165">
        <v>26.350240673443366</v>
      </c>
    </row>
    <row r="58" spans="1:11" ht="11.25" customHeight="1">
      <c r="A58" s="142" t="s">
        <v>13</v>
      </c>
      <c r="B58" s="167">
        <v>23.311775943354888</v>
      </c>
      <c r="C58" s="165">
        <v>20.731635146217123</v>
      </c>
      <c r="D58" s="167">
        <v>22.80112089864873</v>
      </c>
      <c r="E58" s="165">
        <v>22.486715743210155</v>
      </c>
      <c r="F58" s="167">
        <v>19.38211906753217</v>
      </c>
      <c r="G58" s="165">
        <v>19.725675096442348</v>
      </c>
      <c r="H58" s="167">
        <v>22.05663659565068</v>
      </c>
      <c r="I58" s="165">
        <v>25.043471107138981</v>
      </c>
      <c r="J58" s="167">
        <v>27.504039558471394</v>
      </c>
      <c r="K58" s="165">
        <v>21.393399724312808</v>
      </c>
    </row>
    <row r="59" spans="1:11" ht="11.25" customHeight="1">
      <c r="A59" s="142" t="s">
        <v>14</v>
      </c>
      <c r="B59" s="167">
        <v>20.024273971642394</v>
      </c>
      <c r="C59" s="165">
        <v>20.437848211492778</v>
      </c>
      <c r="D59" s="167">
        <v>14.377897229514852</v>
      </c>
      <c r="E59" s="165">
        <v>16.378992865150124</v>
      </c>
      <c r="F59" s="167">
        <v>22.827715912323228</v>
      </c>
      <c r="G59" s="165">
        <v>22.016288041148734</v>
      </c>
      <c r="H59" s="167">
        <v>17.733352793369914</v>
      </c>
      <c r="I59" s="165">
        <v>16.590818154282232</v>
      </c>
      <c r="J59" s="167">
        <v>16.530846652520101</v>
      </c>
      <c r="K59" s="165">
        <v>15.26673104281997</v>
      </c>
    </row>
    <row r="60" spans="1:11" ht="11.25" customHeight="1">
      <c r="A60" s="142" t="s">
        <v>15</v>
      </c>
      <c r="B60" s="167">
        <v>12.552359920780972</v>
      </c>
      <c r="C60" s="165">
        <v>10.769510411470796</v>
      </c>
      <c r="D60" s="167">
        <v>12.065742233515191</v>
      </c>
      <c r="E60" s="165">
        <v>11.85769151385893</v>
      </c>
      <c r="F60" s="167">
        <v>12.916742730750128</v>
      </c>
      <c r="G60" s="165">
        <v>14.13887698242606</v>
      </c>
      <c r="H60" s="167">
        <v>9.8027304535108932</v>
      </c>
      <c r="I60" s="165">
        <v>8.3157890800578862</v>
      </c>
      <c r="J60" s="167">
        <v>8.8796308914283486</v>
      </c>
      <c r="K60" s="165">
        <v>8.1438291034269241</v>
      </c>
    </row>
    <row r="61" spans="1:11" ht="11.25" customHeight="1">
      <c r="A61" s="142" t="s">
        <v>16</v>
      </c>
      <c r="B61" s="167">
        <v>5.3310724363355941</v>
      </c>
      <c r="C61" s="165">
        <v>5.5029040521461248</v>
      </c>
      <c r="D61" s="167">
        <v>3.0233708172348219</v>
      </c>
      <c r="E61" s="165">
        <v>3.4949837513203317</v>
      </c>
      <c r="F61" s="167">
        <v>3.9546247670316328</v>
      </c>
      <c r="G61" s="165">
        <v>5.1543077582511785</v>
      </c>
      <c r="H61" s="167">
        <v>3.7848456280003626</v>
      </c>
      <c r="I61" s="165">
        <v>2.7159625905414351</v>
      </c>
      <c r="J61" s="167">
        <v>2.3995950707652773</v>
      </c>
      <c r="K61" s="165">
        <v>2.7436035411798527</v>
      </c>
    </row>
    <row r="62" spans="1:11" ht="11.25" customHeight="1">
      <c r="A62" s="142" t="s">
        <v>17</v>
      </c>
      <c r="B62" s="167">
        <v>1.6268818900397848</v>
      </c>
      <c r="C62" s="165">
        <v>1.3742465104875594</v>
      </c>
      <c r="D62" s="167">
        <v>1.9241825440539702</v>
      </c>
      <c r="E62" s="165">
        <v>1.0894507015463561</v>
      </c>
      <c r="F62" s="167">
        <v>0.83507750045638451</v>
      </c>
      <c r="G62" s="165">
        <v>1.0977282468924132</v>
      </c>
      <c r="H62" s="167">
        <v>1.8665856708387405</v>
      </c>
      <c r="I62" s="165">
        <v>0.67497073880315162</v>
      </c>
      <c r="J62" s="167">
        <v>1.2482722370393444</v>
      </c>
      <c r="K62" s="165">
        <v>1.4672603032559099</v>
      </c>
    </row>
    <row r="63" spans="1:11" ht="11.25" customHeight="1">
      <c r="A63" s="142" t="s">
        <v>18</v>
      </c>
      <c r="B63" s="167">
        <v>0</v>
      </c>
      <c r="C63" s="165">
        <v>0.26588774380088431</v>
      </c>
      <c r="D63" s="167">
        <v>0.40043581568695247</v>
      </c>
      <c r="E63" s="165">
        <v>0.65439887979214639</v>
      </c>
      <c r="F63" s="167">
        <v>0.36468305688461328</v>
      </c>
      <c r="G63" s="165">
        <v>0.23874839262751821</v>
      </c>
      <c r="H63" s="167">
        <v>0.42996161902244873</v>
      </c>
      <c r="I63" s="165">
        <v>0.60504302237312979</v>
      </c>
      <c r="J63" s="167">
        <v>0.71641326143243722</v>
      </c>
      <c r="K63" s="165">
        <v>0.27753001968141178</v>
      </c>
    </row>
    <row r="64" spans="1:11" ht="11.25" customHeight="1">
      <c r="A64" s="142" t="s">
        <v>19</v>
      </c>
      <c r="B64" s="167">
        <v>0.29707134970292864</v>
      </c>
      <c r="C64" s="165">
        <v>0.20924393192597418</v>
      </c>
      <c r="D64" s="167">
        <v>0.21308331557639038</v>
      </c>
      <c r="E64" s="165">
        <v>0.36706232774983105</v>
      </c>
      <c r="F64" s="167">
        <v>0.47803623056120431</v>
      </c>
      <c r="G64" s="165">
        <v>0</v>
      </c>
      <c r="H64" s="167">
        <v>0</v>
      </c>
      <c r="I64" s="165">
        <v>5.1978356062957379E-2</v>
      </c>
      <c r="J64" s="167">
        <v>0.24879786633441706</v>
      </c>
      <c r="K64" s="165">
        <v>0.389574011690906</v>
      </c>
    </row>
    <row r="65" spans="1:11" ht="11.25" customHeight="1">
      <c r="A65" s="142" t="s">
        <v>20</v>
      </c>
      <c r="B65" s="167">
        <v>0</v>
      </c>
      <c r="C65" s="165">
        <v>0</v>
      </c>
      <c r="D65" s="167">
        <v>0</v>
      </c>
      <c r="E65" s="165">
        <v>0</v>
      </c>
      <c r="F65" s="167">
        <v>0</v>
      </c>
      <c r="G65" s="165">
        <v>0</v>
      </c>
      <c r="H65" s="167">
        <v>0</v>
      </c>
      <c r="I65" s="165">
        <v>0</v>
      </c>
      <c r="J65" s="167">
        <v>0</v>
      </c>
      <c r="K65" s="165">
        <v>0</v>
      </c>
    </row>
    <row r="66" spans="1:11" ht="11.25" customHeight="1">
      <c r="A66" s="147" t="s">
        <v>5</v>
      </c>
      <c r="B66" s="163">
        <v>100</v>
      </c>
      <c r="C66" s="162">
        <v>100</v>
      </c>
      <c r="D66" s="163">
        <v>100</v>
      </c>
      <c r="E66" s="162">
        <v>100</v>
      </c>
      <c r="F66" s="163">
        <v>100</v>
      </c>
      <c r="G66" s="162">
        <v>100</v>
      </c>
      <c r="H66" s="163">
        <v>100</v>
      </c>
      <c r="I66" s="162">
        <v>100</v>
      </c>
      <c r="J66" s="163">
        <v>100</v>
      </c>
      <c r="K66" s="162">
        <v>100</v>
      </c>
    </row>
    <row r="67" spans="1:11" ht="11.25" customHeight="1">
      <c r="A67" s="142" t="s">
        <v>11</v>
      </c>
      <c r="B67" s="167">
        <v>14.639303357950958</v>
      </c>
      <c r="C67" s="165">
        <v>18.745331298049933</v>
      </c>
      <c r="D67" s="167">
        <v>23.399717707858606</v>
      </c>
      <c r="E67" s="165">
        <v>23.456811125760218</v>
      </c>
      <c r="F67" s="167">
        <v>20.72668747972412</v>
      </c>
      <c r="G67" s="165">
        <v>19.326806314511234</v>
      </c>
      <c r="H67" s="167">
        <v>20.739425587467363</v>
      </c>
      <c r="I67" s="165">
        <v>21.229567698815991</v>
      </c>
      <c r="J67" s="167">
        <v>25.724946994200426</v>
      </c>
      <c r="K67" s="165">
        <v>28.043958710049168</v>
      </c>
    </row>
    <row r="68" spans="1:11" ht="11.25" customHeight="1">
      <c r="A68" s="142" t="s">
        <v>12</v>
      </c>
      <c r="B68" s="167">
        <v>23.028669345545278</v>
      </c>
      <c r="C68" s="165">
        <v>24.436391980735948</v>
      </c>
      <c r="D68" s="167">
        <v>21.348453808952819</v>
      </c>
      <c r="E68" s="165">
        <v>24.813932718070856</v>
      </c>
      <c r="F68" s="167">
        <v>28.302808920122519</v>
      </c>
      <c r="G68" s="165">
        <v>30.033141064561832</v>
      </c>
      <c r="H68" s="167">
        <v>28.784125326370756</v>
      </c>
      <c r="I68" s="165">
        <v>29.041611387852846</v>
      </c>
      <c r="J68" s="167">
        <v>29.549380563604956</v>
      </c>
      <c r="K68" s="165">
        <v>29.349906934604025</v>
      </c>
    </row>
    <row r="69" spans="1:11" ht="11.25" customHeight="1">
      <c r="A69" s="142" t="s">
        <v>13</v>
      </c>
      <c r="B69" s="167">
        <v>22.579239024781298</v>
      </c>
      <c r="C69" s="165">
        <v>21.87388357127281</v>
      </c>
      <c r="D69" s="167">
        <v>24.095271385399567</v>
      </c>
      <c r="E69" s="165">
        <v>23.812784417130949</v>
      </c>
      <c r="F69" s="167">
        <v>23.521704142809593</v>
      </c>
      <c r="G69" s="165">
        <v>23.698812656007558</v>
      </c>
      <c r="H69" s="167">
        <v>24.341305483028723</v>
      </c>
      <c r="I69" s="165">
        <v>23.031448430081689</v>
      </c>
      <c r="J69" s="167">
        <v>18.444415052444679</v>
      </c>
      <c r="K69" s="165">
        <v>19.779903181661378</v>
      </c>
    </row>
    <row r="70" spans="1:11" ht="11.25" customHeight="1">
      <c r="A70" s="142" t="s">
        <v>14</v>
      </c>
      <c r="B70" s="167">
        <v>18.906135700900865</v>
      </c>
      <c r="C70" s="165">
        <v>18.242851376368133</v>
      </c>
      <c r="D70" s="167">
        <v>15.83623516085785</v>
      </c>
      <c r="E70" s="165">
        <v>15.765321311614851</v>
      </c>
      <c r="F70" s="167">
        <v>16.740607791835721</v>
      </c>
      <c r="G70" s="165">
        <v>16.403983674020104</v>
      </c>
      <c r="H70" s="167">
        <v>15.352062663185379</v>
      </c>
      <c r="I70" s="165">
        <v>16.032942001051339</v>
      </c>
      <c r="J70" s="167">
        <v>15.980296672157627</v>
      </c>
      <c r="K70" s="165">
        <v>15.827940847558503</v>
      </c>
    </row>
    <row r="71" spans="1:11" ht="11.25" customHeight="1">
      <c r="A71" s="142" t="s">
        <v>15</v>
      </c>
      <c r="B71" s="167">
        <v>13.070055013878729</v>
      </c>
      <c r="C71" s="165">
        <v>11.784847655325684</v>
      </c>
      <c r="D71" s="167">
        <v>10.427110664713926</v>
      </c>
      <c r="E71" s="165">
        <v>8.1376259941309073</v>
      </c>
      <c r="F71" s="167">
        <v>8.3505019991489409</v>
      </c>
      <c r="G71" s="165">
        <v>7.9525905687107876</v>
      </c>
      <c r="H71" s="167">
        <v>8.644177545691905</v>
      </c>
      <c r="I71" s="165">
        <v>7.2463223943861763</v>
      </c>
      <c r="J71" s="167">
        <v>6.7450631460394943</v>
      </c>
      <c r="K71" s="165">
        <v>5.1009693206415641</v>
      </c>
    </row>
    <row r="72" spans="1:11" ht="11.25" customHeight="1">
      <c r="A72" s="142" t="s">
        <v>16</v>
      </c>
      <c r="B72" s="167">
        <v>5.3615985089134508</v>
      </c>
      <c r="C72" s="165">
        <v>3.6992358407839245</v>
      </c>
      <c r="D72" s="167">
        <v>4.5848137447070227</v>
      </c>
      <c r="E72" s="165">
        <v>3.3755794666780083</v>
      </c>
      <c r="F72" s="167">
        <v>1.8234597705507876</v>
      </c>
      <c r="G72" s="165">
        <v>2.0394825608851108</v>
      </c>
      <c r="H72" s="167">
        <v>1.1312793733681463</v>
      </c>
      <c r="I72" s="165">
        <v>2.3041878394953565</v>
      </c>
      <c r="J72" s="167">
        <v>2.4248399806012801</v>
      </c>
      <c r="K72" s="165">
        <v>1.5641051885379824</v>
      </c>
    </row>
    <row r="73" spans="1:11" ht="11.25" customHeight="1">
      <c r="A73" s="142" t="s">
        <v>17</v>
      </c>
      <c r="B73" s="167">
        <v>1.8688685579148836</v>
      </c>
      <c r="C73" s="165">
        <v>0.64909456180317449</v>
      </c>
      <c r="D73" s="167">
        <v>0.30839752751020988</v>
      </c>
      <c r="E73" s="165">
        <v>0.50227533704759075</v>
      </c>
      <c r="F73" s="167">
        <v>0.5342298958083177</v>
      </c>
      <c r="G73" s="165">
        <v>0.38791067934965934</v>
      </c>
      <c r="H73" s="167">
        <v>0.71644908616187986</v>
      </c>
      <c r="I73" s="165">
        <v>1.1139202483166037</v>
      </c>
      <c r="J73" s="167">
        <v>1.1310575909515392</v>
      </c>
      <c r="K73" s="165">
        <v>0.33321581694737917</v>
      </c>
    </row>
    <row r="74" spans="1:11" ht="11.25" customHeight="1">
      <c r="A74" s="142" t="s">
        <v>18</v>
      </c>
      <c r="B74" s="167">
        <v>0.2705600593227982</v>
      </c>
      <c r="C74" s="165">
        <v>0.52103873688703717</v>
      </c>
      <c r="D74" s="167">
        <v>0</v>
      </c>
      <c r="E74" s="165">
        <v>4.3805554374175985E-2</v>
      </c>
      <c r="F74" s="167">
        <v>0</v>
      </c>
      <c r="G74" s="165">
        <v>0.15727248195372057</v>
      </c>
      <c r="H74" s="167">
        <v>0.24396866840731071</v>
      </c>
      <c r="I74" s="165">
        <v>0</v>
      </c>
      <c r="J74" s="167">
        <v>0</v>
      </c>
      <c r="K74" s="165">
        <v>0</v>
      </c>
    </row>
    <row r="75" spans="1:11" ht="11.25" customHeight="1">
      <c r="A75" s="142" t="s">
        <v>19</v>
      </c>
      <c r="B75" s="167">
        <v>0.27557043079173887</v>
      </c>
      <c r="C75" s="165">
        <v>4.7324978773355113E-2</v>
      </c>
      <c r="D75" s="167">
        <v>0</v>
      </c>
      <c r="E75" s="165">
        <v>9.1864075192446729E-2</v>
      </c>
      <c r="F75" s="167">
        <v>0</v>
      </c>
      <c r="G75" s="165">
        <v>0</v>
      </c>
      <c r="H75" s="167">
        <v>4.7206266318537859E-2</v>
      </c>
      <c r="I75" s="165">
        <v>0</v>
      </c>
      <c r="J75" s="167">
        <v>0</v>
      </c>
      <c r="K75" s="165">
        <v>0</v>
      </c>
    </row>
    <row r="76" spans="1:11" ht="11.25" customHeight="1">
      <c r="A76" s="142" t="s">
        <v>20</v>
      </c>
      <c r="B76" s="167">
        <v>0</v>
      </c>
      <c r="C76" s="165">
        <v>0</v>
      </c>
      <c r="D76" s="167">
        <v>0</v>
      </c>
      <c r="E76" s="165">
        <v>0</v>
      </c>
      <c r="F76" s="167">
        <v>0</v>
      </c>
      <c r="G76" s="165">
        <v>0</v>
      </c>
      <c r="H76" s="167">
        <v>0</v>
      </c>
      <c r="I76" s="165">
        <v>0</v>
      </c>
      <c r="J76" s="167">
        <v>0</v>
      </c>
      <c r="K76" s="165">
        <v>0</v>
      </c>
    </row>
    <row r="77" spans="1:11" ht="11.25" customHeight="1">
      <c r="A77" s="147" t="s">
        <v>6</v>
      </c>
      <c r="B77" s="163">
        <v>100</v>
      </c>
      <c r="C77" s="162">
        <v>100</v>
      </c>
      <c r="D77" s="163">
        <v>100</v>
      </c>
      <c r="E77" s="162">
        <v>100</v>
      </c>
      <c r="F77" s="163">
        <v>100</v>
      </c>
      <c r="G77" s="162">
        <v>100</v>
      </c>
      <c r="H77" s="163">
        <v>100</v>
      </c>
      <c r="I77" s="162">
        <v>100</v>
      </c>
      <c r="J77" s="163">
        <v>100</v>
      </c>
      <c r="K77" s="162">
        <v>100</v>
      </c>
    </row>
    <row r="78" spans="1:11" ht="11.25" customHeight="1">
      <c r="A78" s="142" t="s">
        <v>11</v>
      </c>
      <c r="B78" s="167">
        <v>16.93072310241034</v>
      </c>
      <c r="C78" s="165">
        <v>23.926066107941203</v>
      </c>
      <c r="D78" s="167">
        <v>28.654048370136699</v>
      </c>
      <c r="E78" s="165">
        <v>26.577597840755736</v>
      </c>
      <c r="F78" s="167">
        <v>30.974557019536576</v>
      </c>
      <c r="G78" s="165">
        <v>31.502821908953031</v>
      </c>
      <c r="H78" s="167">
        <v>26.833479358862032</v>
      </c>
      <c r="I78" s="165">
        <v>25.631970024937022</v>
      </c>
      <c r="J78" s="167">
        <v>30.006039219401288</v>
      </c>
      <c r="K78" s="165">
        <v>33.82478546738588</v>
      </c>
    </row>
    <row r="79" spans="1:11" ht="11.25" customHeight="1">
      <c r="A79" s="142" t="s">
        <v>12</v>
      </c>
      <c r="B79" s="167">
        <v>25.137861570649676</v>
      </c>
      <c r="C79" s="165">
        <v>21.552668649240882</v>
      </c>
      <c r="D79" s="167">
        <v>21.211814823802204</v>
      </c>
      <c r="E79" s="165">
        <v>21.726720647773277</v>
      </c>
      <c r="F79" s="167">
        <v>26.091044474733703</v>
      </c>
      <c r="G79" s="165">
        <v>23.312448720817482</v>
      </c>
      <c r="H79" s="167">
        <v>24.328067824563213</v>
      </c>
      <c r="I79" s="165">
        <v>27.491487234015622</v>
      </c>
      <c r="J79" s="167">
        <v>28.184208033345964</v>
      </c>
      <c r="K79" s="165">
        <v>25.882062952496142</v>
      </c>
    </row>
    <row r="80" spans="1:11" ht="11.25" customHeight="1">
      <c r="A80" s="142" t="s">
        <v>13</v>
      </c>
      <c r="B80" s="167">
        <v>18.251394171313905</v>
      </c>
      <c r="C80" s="165">
        <v>21.197655060544403</v>
      </c>
      <c r="D80" s="167">
        <v>18.04915203968832</v>
      </c>
      <c r="E80" s="165">
        <v>21.402159244264507</v>
      </c>
      <c r="F80" s="167">
        <v>16.736710586097228</v>
      </c>
      <c r="G80" s="165">
        <v>18.619626563238111</v>
      </c>
      <c r="H80" s="167">
        <v>20.3647631809514</v>
      </c>
      <c r="I80" s="165">
        <v>21.719262269142646</v>
      </c>
      <c r="J80" s="167">
        <v>19.74587912087912</v>
      </c>
      <c r="K80" s="165">
        <v>18.109590768648719</v>
      </c>
    </row>
    <row r="81" spans="1:11" ht="11.25" customHeight="1">
      <c r="A81" s="142" t="s">
        <v>14</v>
      </c>
      <c r="B81" s="167">
        <v>18.257616414276935</v>
      </c>
      <c r="C81" s="165">
        <v>14.780375361060916</v>
      </c>
      <c r="D81" s="167">
        <v>15.90633341421985</v>
      </c>
      <c r="E81" s="165">
        <v>13.852901484480432</v>
      </c>
      <c r="F81" s="167">
        <v>11.766116411732042</v>
      </c>
      <c r="G81" s="165">
        <v>14.243181422639914</v>
      </c>
      <c r="H81" s="167">
        <v>15.41385352780498</v>
      </c>
      <c r="I81" s="165">
        <v>12.882441549893036</v>
      </c>
      <c r="J81" s="167">
        <v>12.03284861690034</v>
      </c>
      <c r="K81" s="165">
        <v>11.372951407001473</v>
      </c>
    </row>
    <row r="82" spans="1:11" ht="11.25" customHeight="1">
      <c r="A82" s="142" t="s">
        <v>15</v>
      </c>
      <c r="B82" s="167">
        <v>11.602149784943727</v>
      </c>
      <c r="C82" s="165">
        <v>12.086825367463964</v>
      </c>
      <c r="D82" s="167">
        <v>10.594111461619347</v>
      </c>
      <c r="E82" s="165">
        <v>10.5944669365722</v>
      </c>
      <c r="F82" s="167">
        <v>8.1112120753192993</v>
      </c>
      <c r="G82" s="165">
        <v>7.0286666169413996</v>
      </c>
      <c r="H82" s="167">
        <v>8.1830129361438946</v>
      </c>
      <c r="I82" s="165">
        <v>7.1545209433030807</v>
      </c>
      <c r="J82" s="167">
        <v>5.6969969685486923</v>
      </c>
      <c r="K82" s="165">
        <v>7.516810070565036</v>
      </c>
    </row>
    <row r="83" spans="1:11" ht="11.25" customHeight="1">
      <c r="A83" s="142" t="s">
        <v>16</v>
      </c>
      <c r="B83" s="167">
        <v>5.4872405130239326</v>
      </c>
      <c r="C83" s="165">
        <v>3.6461816474337994</v>
      </c>
      <c r="D83" s="167">
        <v>3.374989889185473</v>
      </c>
      <c r="E83" s="165">
        <v>4.2132253711201075</v>
      </c>
      <c r="F83" s="167">
        <v>4.1351153516078547</v>
      </c>
      <c r="G83" s="165">
        <v>3.923323636906094</v>
      </c>
      <c r="H83" s="167">
        <v>3.0890841622429521</v>
      </c>
      <c r="I83" s="165">
        <v>3.2386485904884874</v>
      </c>
      <c r="J83" s="167">
        <v>2.862116331943918</v>
      </c>
      <c r="K83" s="165">
        <v>1.9822412280953172</v>
      </c>
    </row>
    <row r="84" spans="1:11" ht="11.25" customHeight="1">
      <c r="A84" s="142" t="s">
        <v>17</v>
      </c>
      <c r="B84" s="167">
        <v>2.9306764355881185</v>
      </c>
      <c r="C84" s="165">
        <v>2.2937150500149404</v>
      </c>
      <c r="D84" s="167">
        <v>1.6851357545363856</v>
      </c>
      <c r="E84" s="165">
        <v>0.85087719298245612</v>
      </c>
      <c r="F84" s="167">
        <v>0.4795799888939371</v>
      </c>
      <c r="G84" s="165">
        <v>0.28405559284950649</v>
      </c>
      <c r="H84" s="167">
        <v>0.64745142503736541</v>
      </c>
      <c r="I84" s="165">
        <v>0.57595665767921111</v>
      </c>
      <c r="J84" s="167">
        <v>0.29248768472906406</v>
      </c>
      <c r="K84" s="165">
        <v>1.1739820807227326</v>
      </c>
    </row>
    <row r="85" spans="1:11" ht="11.25" customHeight="1">
      <c r="A85" s="142" t="s">
        <v>18</v>
      </c>
      <c r="B85" s="167">
        <v>0.90378079038041237</v>
      </c>
      <c r="C85" s="165">
        <v>0.25256477752956075</v>
      </c>
      <c r="D85" s="167">
        <v>7.3471918897786412E-2</v>
      </c>
      <c r="E85" s="165">
        <v>0.60661268556005399</v>
      </c>
      <c r="F85" s="167">
        <v>1.1490988944419203</v>
      </c>
      <c r="G85" s="165">
        <v>0.73096143805474756</v>
      </c>
      <c r="H85" s="167">
        <v>1.1402875843941658</v>
      </c>
      <c r="I85" s="165">
        <v>0.88988468208458338</v>
      </c>
      <c r="J85" s="167">
        <v>0.79694012883668053</v>
      </c>
      <c r="K85" s="165">
        <v>0</v>
      </c>
    </row>
    <row r="86" spans="1:11" ht="11.25" customHeight="1">
      <c r="A86" s="142" t="s">
        <v>19</v>
      </c>
      <c r="B86" s="167">
        <v>0.37877904037457905</v>
      </c>
      <c r="C86" s="165">
        <v>0.13304116450148692</v>
      </c>
      <c r="D86" s="167">
        <v>0.23726711423872307</v>
      </c>
      <c r="E86" s="165">
        <v>5.4655870445344125E-2</v>
      </c>
      <c r="F86" s="167">
        <v>0.44298046342571562</v>
      </c>
      <c r="G86" s="165">
        <v>0.3549140995997116</v>
      </c>
      <c r="H86" s="167">
        <v>0</v>
      </c>
      <c r="I86" s="165">
        <v>4.873479411131787E-2</v>
      </c>
      <c r="J86" s="167">
        <v>0.11900814702538839</v>
      </c>
      <c r="K86" s="165">
        <v>9.5156750683580871E-2</v>
      </c>
    </row>
    <row r="87" spans="1:11" ht="11.25" customHeight="1">
      <c r="A87" s="142" t="s">
        <v>20</v>
      </c>
      <c r="B87" s="167">
        <v>0.11977817703836792</v>
      </c>
      <c r="C87" s="165">
        <v>0.13090681426884276</v>
      </c>
      <c r="D87" s="167">
        <v>0.21367521367521369</v>
      </c>
      <c r="E87" s="165">
        <v>0.12078272604588394</v>
      </c>
      <c r="F87" s="167">
        <v>0.11358473421172195</v>
      </c>
      <c r="G87" s="165">
        <v>0</v>
      </c>
      <c r="H87" s="167">
        <v>0</v>
      </c>
      <c r="I87" s="165">
        <v>0.36709325434499168</v>
      </c>
      <c r="J87" s="167">
        <v>0.26347574838954146</v>
      </c>
      <c r="K87" s="165">
        <v>4.2419274401114364E-2</v>
      </c>
    </row>
    <row r="88" spans="1:11" ht="11.25" customHeight="1">
      <c r="A88" s="147" t="s">
        <v>2</v>
      </c>
      <c r="B88" s="163">
        <v>100</v>
      </c>
      <c r="C88" s="162">
        <v>100</v>
      </c>
      <c r="D88" s="163">
        <v>100</v>
      </c>
      <c r="E88" s="162">
        <v>100</v>
      </c>
      <c r="F88" s="163">
        <v>100</v>
      </c>
      <c r="G88" s="162">
        <v>100</v>
      </c>
      <c r="H88" s="163">
        <v>100</v>
      </c>
      <c r="I88" s="162">
        <v>100</v>
      </c>
      <c r="J88" s="163">
        <v>100</v>
      </c>
      <c r="K88" s="162">
        <v>100</v>
      </c>
    </row>
    <row r="89" spans="1:11" ht="11.25" customHeight="1">
      <c r="A89" s="142" t="s">
        <v>11</v>
      </c>
      <c r="B89" s="167">
        <v>13.7868362557862</v>
      </c>
      <c r="C89" s="165">
        <v>17.589253168720866</v>
      </c>
      <c r="D89" s="167">
        <v>22.131897603535993</v>
      </c>
      <c r="E89" s="165">
        <v>20.414302905277633</v>
      </c>
      <c r="F89" s="167">
        <v>23.580692452223722</v>
      </c>
      <c r="G89" s="165">
        <v>18.76009146866215</v>
      </c>
      <c r="H89" s="167">
        <v>18.071152901550768</v>
      </c>
      <c r="I89" s="165">
        <v>15.160282539664442</v>
      </c>
      <c r="J89" s="167">
        <v>19.979918891146269</v>
      </c>
      <c r="K89" s="165">
        <v>16.354555779045743</v>
      </c>
    </row>
    <row r="90" spans="1:11" ht="11.25" customHeight="1">
      <c r="A90" s="142" t="s">
        <v>12</v>
      </c>
      <c r="B90" s="167">
        <v>17.299248236395396</v>
      </c>
      <c r="C90" s="165">
        <v>23.19856329588459</v>
      </c>
      <c r="D90" s="167">
        <v>19.52479338842975</v>
      </c>
      <c r="E90" s="165">
        <v>21.199358202968309</v>
      </c>
      <c r="F90" s="167">
        <v>22.478957009844017</v>
      </c>
      <c r="G90" s="165">
        <v>22.558991549803704</v>
      </c>
      <c r="H90" s="167">
        <v>20.537225457862608</v>
      </c>
      <c r="I90" s="165">
        <v>24.304625190269601</v>
      </c>
      <c r="J90" s="167">
        <v>24.295526985297386</v>
      </c>
      <c r="K90" s="165">
        <v>22.294377625439569</v>
      </c>
    </row>
    <row r="91" spans="1:11" ht="11.25" customHeight="1">
      <c r="A91" s="142" t="s">
        <v>13</v>
      </c>
      <c r="B91" s="167">
        <v>20.037379088941002</v>
      </c>
      <c r="C91" s="165">
        <v>18.506159631814935</v>
      </c>
      <c r="D91" s="167">
        <v>16.170664610142961</v>
      </c>
      <c r="E91" s="165">
        <v>16.543751074436994</v>
      </c>
      <c r="F91" s="167">
        <v>20.257977521042992</v>
      </c>
      <c r="G91" s="165">
        <v>22.651061260508104</v>
      </c>
      <c r="H91" s="167">
        <v>22.941267279489157</v>
      </c>
      <c r="I91" s="165">
        <v>19.180030671174229</v>
      </c>
      <c r="J91" s="167">
        <v>20.749956203310767</v>
      </c>
      <c r="K91" s="165">
        <v>23.201291682060123</v>
      </c>
    </row>
    <row r="92" spans="1:11" ht="11.25" customHeight="1">
      <c r="A92" s="142" t="s">
        <v>14</v>
      </c>
      <c r="B92" s="167">
        <v>21.566318931768688</v>
      </c>
      <c r="C92" s="165">
        <v>16.815187337563234</v>
      </c>
      <c r="D92" s="167">
        <v>19.45889638343424</v>
      </c>
      <c r="E92" s="165">
        <v>20.421179302045729</v>
      </c>
      <c r="F92" s="167">
        <v>17.16235179750646</v>
      </c>
      <c r="G92" s="165">
        <v>17.630393386280247</v>
      </c>
      <c r="H92" s="167">
        <v>18.620167005824154</v>
      </c>
      <c r="I92" s="165">
        <v>19.378139092064831</v>
      </c>
      <c r="J92" s="167">
        <v>16.93376110278756</v>
      </c>
      <c r="K92" s="165">
        <v>18.744441251727487</v>
      </c>
    </row>
    <row r="93" spans="1:11" ht="11.25" customHeight="1">
      <c r="A93" s="142" t="s">
        <v>15</v>
      </c>
      <c r="B93" s="167">
        <v>15.909595360103451</v>
      </c>
      <c r="C93" s="165">
        <v>13.815830416756805</v>
      </c>
      <c r="D93" s="167">
        <v>14.410437625175534</v>
      </c>
      <c r="E93" s="165">
        <v>12.05518308406395</v>
      </c>
      <c r="F93" s="167">
        <v>9.4321724519101373</v>
      </c>
      <c r="G93" s="165">
        <v>10.58173304155158</v>
      </c>
      <c r="H93" s="167">
        <v>10.416391832152129</v>
      </c>
      <c r="I93" s="165">
        <v>13.763546910363777</v>
      </c>
      <c r="J93" s="167">
        <v>12.317459321373567</v>
      </c>
      <c r="K93" s="165">
        <v>12.384822735793549</v>
      </c>
    </row>
    <row r="94" spans="1:11" ht="11.25" customHeight="1">
      <c r="A94" s="142" t="s">
        <v>16</v>
      </c>
      <c r="B94" s="167">
        <v>8.4431062601932005</v>
      </c>
      <c r="C94" s="165">
        <v>6.0301269266445194</v>
      </c>
      <c r="D94" s="167">
        <v>4.2338106309997929</v>
      </c>
      <c r="E94" s="165">
        <v>6.7021947166351499</v>
      </c>
      <c r="F94" s="167">
        <v>5.5598964117814615</v>
      </c>
      <c r="G94" s="165">
        <v>5.8681463389312807</v>
      </c>
      <c r="H94" s="167">
        <v>6.7015648024700019</v>
      </c>
      <c r="I94" s="165">
        <v>4.732653398628349</v>
      </c>
      <c r="J94" s="167">
        <v>3.4849090989909763</v>
      </c>
      <c r="K94" s="165">
        <v>4.3257665941463816</v>
      </c>
    </row>
    <row r="95" spans="1:11" ht="11.25" customHeight="1">
      <c r="A95" s="142" t="s">
        <v>17</v>
      </c>
      <c r="B95" s="167">
        <v>2.3090111912091591</v>
      </c>
      <c r="C95" s="165">
        <v>2.7747237278441439</v>
      </c>
      <c r="D95" s="167">
        <v>2.699762885885955</v>
      </c>
      <c r="E95" s="165">
        <v>1.1755773308119879</v>
      </c>
      <c r="F95" s="167">
        <v>0.767242708450384</v>
      </c>
      <c r="G95" s="165">
        <v>1.1490955585243712</v>
      </c>
      <c r="H95" s="167">
        <v>1.4696512525436811</v>
      </c>
      <c r="I95" s="165">
        <v>1.9172334372808693</v>
      </c>
      <c r="J95" s="167">
        <v>1.5476573347034506</v>
      </c>
      <c r="K95" s="165">
        <v>2.1085614985701189</v>
      </c>
    </row>
    <row r="96" spans="1:11" ht="11.25" customHeight="1">
      <c r="A96" s="142" t="s">
        <v>18</v>
      </c>
      <c r="B96" s="167">
        <v>0.11837783761005438</v>
      </c>
      <c r="C96" s="165">
        <v>0.84163359896158996</v>
      </c>
      <c r="D96" s="167">
        <v>1.0857179032666497</v>
      </c>
      <c r="E96" s="165">
        <v>0.95438656810497968</v>
      </c>
      <c r="F96" s="167">
        <v>0.46567660301722896</v>
      </c>
      <c r="G96" s="165">
        <v>0.45488447573539659</v>
      </c>
      <c r="H96" s="167">
        <v>0.80555750473650967</v>
      </c>
      <c r="I96" s="165">
        <v>1.1541597067425275</v>
      </c>
      <c r="J96" s="167">
        <v>0.48320168179286649</v>
      </c>
      <c r="K96" s="165">
        <v>0.21071931913030392</v>
      </c>
    </row>
    <row r="97" spans="1:11" ht="11.25" customHeight="1">
      <c r="A97" s="142" t="s">
        <v>19</v>
      </c>
      <c r="B97" s="167">
        <v>0.17628004078888534</v>
      </c>
      <c r="C97" s="165">
        <v>0.22107699465681202</v>
      </c>
      <c r="D97" s="167">
        <v>0.18618062110085407</v>
      </c>
      <c r="E97" s="165">
        <v>7.6786430577044304E-2</v>
      </c>
      <c r="F97" s="167">
        <v>0.19050406487068458</v>
      </c>
      <c r="G97" s="165">
        <v>0.17730932417553896</v>
      </c>
      <c r="H97" s="167">
        <v>2.1331836362360537E-2</v>
      </c>
      <c r="I97" s="165">
        <v>2.3944039359439936E-2</v>
      </c>
      <c r="J97" s="167">
        <v>0</v>
      </c>
      <c r="K97" s="165">
        <v>0.12506328421110244</v>
      </c>
    </row>
    <row r="98" spans="1:11" ht="11.25" customHeight="1">
      <c r="A98" s="142" t="s">
        <v>20</v>
      </c>
      <c r="B98" s="167">
        <v>0.35384679720396695</v>
      </c>
      <c r="C98" s="165">
        <v>0.20744490115250461</v>
      </c>
      <c r="D98" s="167">
        <v>9.7838348028269531E-2</v>
      </c>
      <c r="E98" s="165">
        <v>0.457280385078219</v>
      </c>
      <c r="F98" s="167">
        <v>0.10452897935291335</v>
      </c>
      <c r="G98" s="165">
        <v>0.1682935958276302</v>
      </c>
      <c r="H98" s="167">
        <v>0.41569012700863095</v>
      </c>
      <c r="I98" s="165">
        <v>0.38538501445193801</v>
      </c>
      <c r="J98" s="167">
        <v>0.2076093805971515</v>
      </c>
      <c r="K98" s="165">
        <v>0.25040022987562083</v>
      </c>
    </row>
    <row r="99" spans="1:11" ht="11.25" customHeight="1">
      <c r="A99" s="147" t="s">
        <v>8</v>
      </c>
      <c r="B99" s="163">
        <v>100</v>
      </c>
      <c r="C99" s="162">
        <v>100</v>
      </c>
      <c r="D99" s="163">
        <v>100</v>
      </c>
      <c r="E99" s="162">
        <v>100</v>
      </c>
      <c r="F99" s="163">
        <v>100</v>
      </c>
      <c r="G99" s="162">
        <v>100</v>
      </c>
      <c r="H99" s="163">
        <v>100</v>
      </c>
      <c r="I99" s="162">
        <v>100</v>
      </c>
      <c r="J99" s="163">
        <v>100</v>
      </c>
      <c r="K99" s="162">
        <v>100</v>
      </c>
    </row>
    <row r="100" spans="1:11" ht="11.25" customHeight="1">
      <c r="A100" s="142" t="s">
        <v>11</v>
      </c>
      <c r="B100" s="167">
        <v>15.134319515672153</v>
      </c>
      <c r="C100" s="165">
        <v>14.260583689006806</v>
      </c>
      <c r="D100" s="167">
        <v>15.745008392762749</v>
      </c>
      <c r="E100" s="165">
        <v>17.287251205369078</v>
      </c>
      <c r="F100" s="167">
        <v>19.360019988221229</v>
      </c>
      <c r="G100" s="165">
        <v>19.121723011739782</v>
      </c>
      <c r="H100" s="167">
        <v>14.819653297013833</v>
      </c>
      <c r="I100" s="165">
        <v>18.474760102996331</v>
      </c>
      <c r="J100" s="167">
        <v>19.144295166463351</v>
      </c>
      <c r="K100" s="165">
        <v>18.509225568580625</v>
      </c>
    </row>
    <row r="101" spans="1:11" ht="11.25" customHeight="1">
      <c r="A101" s="142" t="s">
        <v>12</v>
      </c>
      <c r="B101" s="167">
        <v>19.814674245089144</v>
      </c>
      <c r="C101" s="165">
        <v>16.730111123928175</v>
      </c>
      <c r="D101" s="167">
        <v>17.686008661702108</v>
      </c>
      <c r="E101" s="165">
        <v>15.093156822435075</v>
      </c>
      <c r="F101" s="167">
        <v>15.614013170810059</v>
      </c>
      <c r="G101" s="165">
        <v>16.102921705357932</v>
      </c>
      <c r="H101" s="167">
        <v>18.277417980005744</v>
      </c>
      <c r="I101" s="165">
        <v>22.182296884443744</v>
      </c>
      <c r="J101" s="167">
        <v>21.975909065203869</v>
      </c>
      <c r="K101" s="165">
        <v>21.675043768001355</v>
      </c>
    </row>
    <row r="102" spans="1:11" ht="11.25" customHeight="1">
      <c r="A102" s="142" t="s">
        <v>13</v>
      </c>
      <c r="B102" s="167">
        <v>18.081758095273358</v>
      </c>
      <c r="C102" s="165">
        <v>19.742761564194254</v>
      </c>
      <c r="D102" s="167">
        <v>17.816768832710444</v>
      </c>
      <c r="E102" s="165">
        <v>17.467941331022466</v>
      </c>
      <c r="F102" s="167">
        <v>16.413542019881142</v>
      </c>
      <c r="G102" s="165">
        <v>19.988525024273986</v>
      </c>
      <c r="H102" s="167">
        <v>20.062817911443425</v>
      </c>
      <c r="I102" s="165">
        <v>17.08381285135907</v>
      </c>
      <c r="J102" s="167">
        <v>20.413472180706247</v>
      </c>
      <c r="K102" s="165">
        <v>21.266811349829364</v>
      </c>
    </row>
    <row r="103" spans="1:11" ht="11.25" customHeight="1">
      <c r="A103" s="142" t="s">
        <v>14</v>
      </c>
      <c r="B103" s="167">
        <v>18.941736248680876</v>
      </c>
      <c r="C103" s="165">
        <v>17.096358672665051</v>
      </c>
      <c r="D103" s="167">
        <v>18.944459385519934</v>
      </c>
      <c r="E103" s="165">
        <v>21.409936113134144</v>
      </c>
      <c r="F103" s="167">
        <v>20.429032891331893</v>
      </c>
      <c r="G103" s="165">
        <v>17.835643039985875</v>
      </c>
      <c r="H103" s="167">
        <v>18.224606461535611</v>
      </c>
      <c r="I103" s="165">
        <v>17.566504665468909</v>
      </c>
      <c r="J103" s="167">
        <v>15.571856746996712</v>
      </c>
      <c r="K103" s="165">
        <v>16.315581408482522</v>
      </c>
    </row>
    <row r="104" spans="1:11" ht="11.25" customHeight="1">
      <c r="A104" s="142" t="s">
        <v>15</v>
      </c>
      <c r="B104" s="167">
        <v>13.007053857404699</v>
      </c>
      <c r="C104" s="165">
        <v>15.963971238512709</v>
      </c>
      <c r="D104" s="167">
        <v>15.373130175923436</v>
      </c>
      <c r="E104" s="165">
        <v>15.791948226747671</v>
      </c>
      <c r="F104" s="167">
        <v>16.600039262577411</v>
      </c>
      <c r="G104" s="165">
        <v>14.890105040162416</v>
      </c>
      <c r="H104" s="167">
        <v>13.347416404925369</v>
      </c>
      <c r="I104" s="165">
        <v>15.845207441567796</v>
      </c>
      <c r="J104" s="167">
        <v>14.623407469643968</v>
      </c>
      <c r="K104" s="165">
        <v>14.305883871592348</v>
      </c>
    </row>
    <row r="105" spans="1:11" ht="11.25" customHeight="1">
      <c r="A105" s="142" t="s">
        <v>16</v>
      </c>
      <c r="B105" s="167">
        <v>8.7340084794401349</v>
      </c>
      <c r="C105" s="165">
        <v>9.0225708463106091</v>
      </c>
      <c r="D105" s="167">
        <v>8.0811640437351038</v>
      </c>
      <c r="E105" s="165">
        <v>7.3815603882993921</v>
      </c>
      <c r="F105" s="167">
        <v>6.7986722110185065</v>
      </c>
      <c r="G105" s="165">
        <v>6.9105834583811463</v>
      </c>
      <c r="H105" s="167">
        <v>8.5221113489173632</v>
      </c>
      <c r="I105" s="165">
        <v>6.3610998418625444</v>
      </c>
      <c r="J105" s="167">
        <v>5.6050605504883624</v>
      </c>
      <c r="K105" s="165">
        <v>5.7079928034917584</v>
      </c>
    </row>
    <row r="106" spans="1:11" ht="11.25" customHeight="1">
      <c r="A106" s="142" t="s">
        <v>17</v>
      </c>
      <c r="B106" s="167">
        <v>3.8333364190102381</v>
      </c>
      <c r="C106" s="165">
        <v>4.0441035105933016</v>
      </c>
      <c r="D106" s="167">
        <v>3.621407572961393</v>
      </c>
      <c r="E106" s="165">
        <v>2.9472772026218506</v>
      </c>
      <c r="F106" s="167">
        <v>3.011618153588064</v>
      </c>
      <c r="G106" s="165">
        <v>2.7742960543737314</v>
      </c>
      <c r="H106" s="167">
        <v>3.8561673661876572</v>
      </c>
      <c r="I106" s="165">
        <v>1.8769508449176611</v>
      </c>
      <c r="J106" s="167">
        <v>1.7272440843101928</v>
      </c>
      <c r="K106" s="165">
        <v>1.119815407950044</v>
      </c>
    </row>
    <row r="107" spans="1:11" ht="11.25" customHeight="1">
      <c r="A107" s="142" t="s">
        <v>18</v>
      </c>
      <c r="B107" s="167">
        <v>1.6588599040971617</v>
      </c>
      <c r="C107" s="165">
        <v>1.5159380166878149</v>
      </c>
      <c r="D107" s="167">
        <v>2.244252580426779</v>
      </c>
      <c r="E107" s="165">
        <v>1.586569929844293</v>
      </c>
      <c r="F107" s="167">
        <v>0.81112915603305191</v>
      </c>
      <c r="G107" s="165">
        <v>1.2604819489804926</v>
      </c>
      <c r="H107" s="167">
        <v>0.91447313561442045</v>
      </c>
      <c r="I107" s="165">
        <v>0.40072527963835375</v>
      </c>
      <c r="J107" s="167">
        <v>0.70931726193842348</v>
      </c>
      <c r="K107" s="165">
        <v>0.60992827695261764</v>
      </c>
    </row>
    <row r="108" spans="1:11" ht="11.25" customHeight="1">
      <c r="A108" s="142" t="s">
        <v>19</v>
      </c>
      <c r="B108" s="167">
        <v>0.26937959380149223</v>
      </c>
      <c r="C108" s="165">
        <v>1.1025877648325451</v>
      </c>
      <c r="D108" s="167">
        <v>0.3830067420315123</v>
      </c>
      <c r="E108" s="165">
        <v>0.3143639431010482</v>
      </c>
      <c r="F108" s="167">
        <v>0.47472025413595559</v>
      </c>
      <c r="G108" s="165">
        <v>0.3195339394474358</v>
      </c>
      <c r="H108" s="167">
        <v>0.87185331369115449</v>
      </c>
      <c r="I108" s="165">
        <v>0.14985800746806202</v>
      </c>
      <c r="J108" s="167">
        <v>0.22943747424887503</v>
      </c>
      <c r="K108" s="165">
        <v>0.48971754511936366</v>
      </c>
    </row>
    <row r="109" spans="1:11" ht="11.25" customHeight="1">
      <c r="A109" s="142" t="s">
        <v>20</v>
      </c>
      <c r="B109" s="167">
        <v>0.52487364153074256</v>
      </c>
      <c r="C109" s="165">
        <v>0.52101357326873543</v>
      </c>
      <c r="D109" s="167">
        <v>0.10479361222653968</v>
      </c>
      <c r="E109" s="165">
        <v>0.71999483742498138</v>
      </c>
      <c r="F109" s="167">
        <v>0.48721289240269128</v>
      </c>
      <c r="G109" s="165">
        <v>0.79618677729720189</v>
      </c>
      <c r="H109" s="167">
        <v>1.103482780665425</v>
      </c>
      <c r="I109" s="165">
        <v>5.8784080277527094E-2</v>
      </c>
      <c r="J109" s="167">
        <v>0</v>
      </c>
      <c r="K109" s="165">
        <v>0</v>
      </c>
    </row>
    <row r="110" spans="1:11" ht="11.25" customHeight="1">
      <c r="A110" s="147" t="s">
        <v>46</v>
      </c>
      <c r="B110" s="163">
        <v>100</v>
      </c>
      <c r="C110" s="162">
        <v>100</v>
      </c>
      <c r="D110" s="163">
        <v>100</v>
      </c>
      <c r="E110" s="162">
        <v>100</v>
      </c>
      <c r="F110" s="163">
        <v>100</v>
      </c>
      <c r="G110" s="162">
        <v>100</v>
      </c>
      <c r="H110" s="163">
        <v>100</v>
      </c>
      <c r="I110" s="162">
        <v>100</v>
      </c>
      <c r="J110" s="163">
        <v>100</v>
      </c>
      <c r="K110" s="162">
        <v>100</v>
      </c>
    </row>
    <row r="111" spans="1:11" ht="11.25" customHeight="1">
      <c r="A111" s="142" t="s">
        <v>11</v>
      </c>
      <c r="B111" s="167">
        <v>14.660595738764728</v>
      </c>
      <c r="C111" s="165">
        <v>10.664555431997293</v>
      </c>
      <c r="D111" s="167">
        <v>16.925458662599937</v>
      </c>
      <c r="E111" s="165">
        <v>15.452713981465493</v>
      </c>
      <c r="F111" s="167">
        <v>19.384850080036099</v>
      </c>
      <c r="G111" s="165">
        <v>19.53229471303856</v>
      </c>
      <c r="H111" s="167">
        <v>15.93177390244194</v>
      </c>
      <c r="I111" s="165">
        <v>16.759233220847396</v>
      </c>
      <c r="J111" s="167">
        <v>14.323496488012498</v>
      </c>
      <c r="K111" s="165">
        <v>18.88309622691526</v>
      </c>
    </row>
    <row r="112" spans="1:11" ht="11.25" customHeight="1">
      <c r="A112" s="142" t="s">
        <v>12</v>
      </c>
      <c r="B112" s="167">
        <v>21.783508857298436</v>
      </c>
      <c r="C112" s="165">
        <v>19.969298457670551</v>
      </c>
      <c r="D112" s="167">
        <v>24.022598086787745</v>
      </c>
      <c r="E112" s="165">
        <v>24.051113797271629</v>
      </c>
      <c r="F112" s="167">
        <v>21.764446784052943</v>
      </c>
      <c r="G112" s="165">
        <v>22.288298670377579</v>
      </c>
      <c r="H112" s="167">
        <v>21.757527222308546</v>
      </c>
      <c r="I112" s="165">
        <v>23.217800899887514</v>
      </c>
      <c r="J112" s="167">
        <v>22.182721759561094</v>
      </c>
      <c r="K112" s="165">
        <v>24.76252540425908</v>
      </c>
    </row>
    <row r="113" spans="1:11" ht="11.25" customHeight="1">
      <c r="A113" s="142" t="s">
        <v>13</v>
      </c>
      <c r="B113" s="167">
        <v>19.962230486716948</v>
      </c>
      <c r="C113" s="165">
        <v>22.92099792099792</v>
      </c>
      <c r="D113" s="167">
        <v>17.207357086741531</v>
      </c>
      <c r="E113" s="165">
        <v>19.578656536004143</v>
      </c>
      <c r="F113" s="167">
        <v>20.633198328373602</v>
      </c>
      <c r="G113" s="165">
        <v>22.669899218316829</v>
      </c>
      <c r="H113" s="167">
        <v>20.008845009143826</v>
      </c>
      <c r="I113" s="165">
        <v>18.331692913385826</v>
      </c>
      <c r="J113" s="167">
        <v>18.140553307172819</v>
      </c>
      <c r="K113" s="165">
        <v>19.503843774851994</v>
      </c>
    </row>
    <row r="114" spans="1:11" ht="11.25" customHeight="1">
      <c r="A114" s="142" t="s">
        <v>14</v>
      </c>
      <c r="B114" s="167">
        <v>21.489231054418223</v>
      </c>
      <c r="C114" s="165">
        <v>22.942754919499105</v>
      </c>
      <c r="D114" s="167">
        <v>17.774619899255974</v>
      </c>
      <c r="E114" s="165">
        <v>16.402463592931561</v>
      </c>
      <c r="F114" s="167">
        <v>19.522361763157612</v>
      </c>
      <c r="G114" s="165">
        <v>17.783020406388275</v>
      </c>
      <c r="H114" s="167">
        <v>16.788783572188422</v>
      </c>
      <c r="I114" s="165">
        <v>17.357986501687289</v>
      </c>
      <c r="J114" s="167">
        <v>18.814658088642318</v>
      </c>
      <c r="K114" s="165">
        <v>17.581956348855705</v>
      </c>
    </row>
    <row r="115" spans="1:11" ht="11.25" customHeight="1">
      <c r="A115" s="142" t="s">
        <v>15</v>
      </c>
      <c r="B115" s="167">
        <v>11.307682504373616</v>
      </c>
      <c r="C115" s="165">
        <v>11.855146738867669</v>
      </c>
      <c r="D115" s="167">
        <v>12.067332131799066</v>
      </c>
      <c r="E115" s="165">
        <v>14.848327865077996</v>
      </c>
      <c r="F115" s="167">
        <v>12.934692693617524</v>
      </c>
      <c r="G115" s="165">
        <v>9.0910079255498424</v>
      </c>
      <c r="H115" s="167">
        <v>12.632824546095645</v>
      </c>
      <c r="I115" s="165">
        <v>12.769497562804649</v>
      </c>
      <c r="J115" s="167">
        <v>14.083623436212219</v>
      </c>
      <c r="K115" s="165">
        <v>10.303083856145621</v>
      </c>
    </row>
    <row r="116" spans="1:11" ht="11.25" customHeight="1">
      <c r="A116" s="142" t="s">
        <v>16</v>
      </c>
      <c r="B116" s="167">
        <v>6.4486230347688061</v>
      </c>
      <c r="C116" s="165">
        <v>6.5814920466083251</v>
      </c>
      <c r="D116" s="167">
        <v>6.970054069042007</v>
      </c>
      <c r="E116" s="165">
        <v>5.5707131756173371</v>
      </c>
      <c r="F116" s="167">
        <v>3.4947305093303829</v>
      </c>
      <c r="G116" s="165">
        <v>4.1519444233048128</v>
      </c>
      <c r="H116" s="167">
        <v>6.6014845272103564</v>
      </c>
      <c r="I116" s="165">
        <v>6.3132733408323958</v>
      </c>
      <c r="J116" s="167">
        <v>6.9231053104203317</v>
      </c>
      <c r="K116" s="165">
        <v>5.9125651674472035</v>
      </c>
    </row>
    <row r="117" spans="1:11" ht="11.25" customHeight="1">
      <c r="A117" s="142" t="s">
        <v>17</v>
      </c>
      <c r="B117" s="167">
        <v>1.8722556277733364</v>
      </c>
      <c r="C117" s="165">
        <v>3.2115747232026299</v>
      </c>
      <c r="D117" s="167">
        <v>2.5451730671472803</v>
      </c>
      <c r="E117" s="165">
        <v>1.6128475220169229</v>
      </c>
      <c r="F117" s="167">
        <v>1.0538981339234876</v>
      </c>
      <c r="G117" s="165">
        <v>1.96127461106098</v>
      </c>
      <c r="H117" s="167">
        <v>3.6467733645697624</v>
      </c>
      <c r="I117" s="165">
        <v>3.5936914135733038</v>
      </c>
      <c r="J117" s="167">
        <v>3.4271093452080743</v>
      </c>
      <c r="K117" s="165">
        <v>2.6939559954051426</v>
      </c>
    </row>
    <row r="118" spans="1:11" ht="11.25" customHeight="1">
      <c r="A118" s="142" t="s">
        <v>18</v>
      </c>
      <c r="B118" s="167">
        <v>0.87240624239685804</v>
      </c>
      <c r="C118" s="165">
        <v>1.0805975922254991</v>
      </c>
      <c r="D118" s="167">
        <v>1.1842044456767873</v>
      </c>
      <c r="E118" s="165">
        <v>1.1063143959016866</v>
      </c>
      <c r="F118" s="167">
        <v>0.94216989138725649</v>
      </c>
      <c r="G118" s="165">
        <v>2.0786901642730564</v>
      </c>
      <c r="H118" s="167">
        <v>1.7833450868364749</v>
      </c>
      <c r="I118" s="165">
        <v>1.0147169103862017</v>
      </c>
      <c r="J118" s="167">
        <v>1.0185378814904114</v>
      </c>
      <c r="K118" s="165">
        <v>0.30153750994079703</v>
      </c>
    </row>
    <row r="119" spans="1:11" ht="11.25" customHeight="1">
      <c r="A119" s="142" t="s">
        <v>19</v>
      </c>
      <c r="B119" s="167">
        <v>0.59203132784169243</v>
      </c>
      <c r="C119" s="165">
        <v>0.37228641879804669</v>
      </c>
      <c r="D119" s="167">
        <v>0.22759831785202642</v>
      </c>
      <c r="E119" s="165">
        <v>0.73217060956656876</v>
      </c>
      <c r="F119" s="167">
        <v>0</v>
      </c>
      <c r="G119" s="165">
        <v>0.24570291690675247</v>
      </c>
      <c r="H119" s="167">
        <v>0.7327014331305356</v>
      </c>
      <c r="I119" s="165">
        <v>0.51907574053243344</v>
      </c>
      <c r="J119" s="167">
        <v>0.38256676466608441</v>
      </c>
      <c r="K119" s="165">
        <v>5.7435716179199438E-2</v>
      </c>
    </row>
    <row r="120" spans="1:11" ht="11.25" customHeight="1">
      <c r="A120" s="142" t="s">
        <v>20</v>
      </c>
      <c r="B120" s="167">
        <v>1.0114351256473533</v>
      </c>
      <c r="C120" s="165">
        <v>0.40129575013295943</v>
      </c>
      <c r="D120" s="167">
        <v>1.0756042330976479</v>
      </c>
      <c r="E120" s="165">
        <v>0.64467852414666438</v>
      </c>
      <c r="F120" s="167">
        <v>0.26965181612109623</v>
      </c>
      <c r="G120" s="165">
        <v>0.19786695078331396</v>
      </c>
      <c r="H120" s="167">
        <v>0.11594133607448931</v>
      </c>
      <c r="I120" s="165">
        <v>0.12303149606299213</v>
      </c>
      <c r="J120" s="167">
        <v>0.7036276186141488</v>
      </c>
      <c r="K120" s="165">
        <v>0</v>
      </c>
    </row>
    <row r="121" spans="1:11" ht="11.25" customHeight="1">
      <c r="A121" s="147" t="s">
        <v>47</v>
      </c>
      <c r="B121" s="163">
        <v>100</v>
      </c>
      <c r="C121" s="162">
        <v>100</v>
      </c>
      <c r="D121" s="163">
        <v>100</v>
      </c>
      <c r="E121" s="162">
        <v>100</v>
      </c>
      <c r="F121" s="163">
        <v>100</v>
      </c>
      <c r="G121" s="162">
        <v>100</v>
      </c>
      <c r="H121" s="163">
        <v>100</v>
      </c>
      <c r="I121" s="162">
        <v>100</v>
      </c>
      <c r="J121" s="163">
        <v>100</v>
      </c>
      <c r="K121" s="162">
        <v>100</v>
      </c>
    </row>
    <row r="122" spans="1:11" ht="11.25" customHeight="1">
      <c r="A122" s="142" t="s">
        <v>11</v>
      </c>
      <c r="B122" s="167">
        <v>18.560832607313571</v>
      </c>
      <c r="C122" s="165">
        <v>17.668930897419148</v>
      </c>
      <c r="D122" s="167">
        <v>19.058238731779404</v>
      </c>
      <c r="E122" s="165">
        <v>18.047676550052557</v>
      </c>
      <c r="F122" s="167">
        <v>18.217451300762765</v>
      </c>
      <c r="G122" s="165">
        <v>19.561464235959761</v>
      </c>
      <c r="H122" s="167">
        <v>19.463636095385432</v>
      </c>
      <c r="I122" s="165">
        <v>22.422854062794773</v>
      </c>
      <c r="J122" s="167">
        <v>29.511642312636287</v>
      </c>
      <c r="K122" s="165">
        <v>26.714861052283968</v>
      </c>
    </row>
    <row r="123" spans="1:11" ht="11.25" customHeight="1">
      <c r="A123" s="142" t="s">
        <v>12</v>
      </c>
      <c r="B123" s="167">
        <v>23.89790199910523</v>
      </c>
      <c r="C123" s="165">
        <v>21.37691977531864</v>
      </c>
      <c r="D123" s="167">
        <v>20.841450034705897</v>
      </c>
      <c r="E123" s="165">
        <v>21.970914524494177</v>
      </c>
      <c r="F123" s="167">
        <v>25.01375684667677</v>
      </c>
      <c r="G123" s="165">
        <v>23.99126518123467</v>
      </c>
      <c r="H123" s="167">
        <v>20.365304117996686</v>
      </c>
      <c r="I123" s="165">
        <v>21.714213242229921</v>
      </c>
      <c r="J123" s="167">
        <v>21.352534883970741</v>
      </c>
      <c r="K123" s="165">
        <v>21.104905346130927</v>
      </c>
    </row>
    <row r="124" spans="1:11" ht="11.25" customHeight="1">
      <c r="A124" s="142" t="s">
        <v>13</v>
      </c>
      <c r="B124" s="167">
        <v>18.961595516729851</v>
      </c>
      <c r="C124" s="165">
        <v>21.889637412058896</v>
      </c>
      <c r="D124" s="167">
        <v>23.50328026689953</v>
      </c>
      <c r="E124" s="165">
        <v>23.607624078047763</v>
      </c>
      <c r="F124" s="167">
        <v>20.352513904997334</v>
      </c>
      <c r="G124" s="165">
        <v>17.274770732374385</v>
      </c>
      <c r="H124" s="167">
        <v>21.118169516960545</v>
      </c>
      <c r="I124" s="165">
        <v>19.801517157193022</v>
      </c>
      <c r="J124" s="167">
        <v>18.532814385408351</v>
      </c>
      <c r="K124" s="165">
        <v>22.891375980817966</v>
      </c>
    </row>
    <row r="125" spans="1:11" ht="11.25" customHeight="1">
      <c r="A125" s="142" t="s">
        <v>14</v>
      </c>
      <c r="B125" s="167">
        <v>17.455555817184297</v>
      </c>
      <c r="C125" s="165">
        <v>19.324649635172712</v>
      </c>
      <c r="D125" s="167">
        <v>18.189471798661025</v>
      </c>
      <c r="E125" s="165">
        <v>18.531131362447766</v>
      </c>
      <c r="F125" s="167">
        <v>18.321580047916157</v>
      </c>
      <c r="G125" s="165">
        <v>18.970026409579241</v>
      </c>
      <c r="H125" s="167">
        <v>20.593355731008696</v>
      </c>
      <c r="I125" s="165">
        <v>19.452349057127229</v>
      </c>
      <c r="J125" s="167">
        <v>15.127666202382532</v>
      </c>
      <c r="K125" s="165">
        <v>15.636733023683208</v>
      </c>
    </row>
    <row r="126" spans="1:11" ht="11.25" customHeight="1">
      <c r="A126" s="142" t="s">
        <v>15</v>
      </c>
      <c r="B126" s="167">
        <v>10.132567284372131</v>
      </c>
      <c r="C126" s="165">
        <v>9.6156717114225465</v>
      </c>
      <c r="D126" s="167">
        <v>9.2120642171021707</v>
      </c>
      <c r="E126" s="165">
        <v>10.908790798286841</v>
      </c>
      <c r="F126" s="167">
        <v>11.820729239860146</v>
      </c>
      <c r="G126" s="165">
        <v>12.154389203695631</v>
      </c>
      <c r="H126" s="167">
        <v>10.443162034675648</v>
      </c>
      <c r="I126" s="165">
        <v>10.13340520145533</v>
      </c>
      <c r="J126" s="167">
        <v>11.057243011568911</v>
      </c>
      <c r="K126" s="165">
        <v>8.3785006137964206</v>
      </c>
    </row>
    <row r="127" spans="1:11" ht="11.25" customHeight="1">
      <c r="A127" s="142" t="s">
        <v>16</v>
      </c>
      <c r="B127" s="167">
        <v>5.4138312651581151</v>
      </c>
      <c r="C127" s="165">
        <v>4.8127344318584733</v>
      </c>
      <c r="D127" s="167">
        <v>5.2918653859071672</v>
      </c>
      <c r="E127" s="165">
        <v>3.9036912839135081</v>
      </c>
      <c r="F127" s="167">
        <v>3.6013308161831312</v>
      </c>
      <c r="G127" s="165">
        <v>4.0276745040725457</v>
      </c>
      <c r="H127" s="167">
        <v>4.4948509233771876</v>
      </c>
      <c r="I127" s="165">
        <v>4.0223689529712976</v>
      </c>
      <c r="J127" s="167">
        <v>2.8816648345943006</v>
      </c>
      <c r="K127" s="165">
        <v>3.196048730410562</v>
      </c>
    </row>
    <row r="128" spans="1:11" ht="11.25" customHeight="1">
      <c r="A128" s="142" t="s">
        <v>17</v>
      </c>
      <c r="B128" s="167">
        <v>3.2075160705455739</v>
      </c>
      <c r="C128" s="165">
        <v>3.3217011588631573</v>
      </c>
      <c r="D128" s="167">
        <v>1.8651619981639462</v>
      </c>
      <c r="E128" s="165">
        <v>1.6923090288335403</v>
      </c>
      <c r="F128" s="167">
        <v>1.1792792258916553</v>
      </c>
      <c r="G128" s="165">
        <v>2.0435373451962771</v>
      </c>
      <c r="H128" s="167">
        <v>2.3745189206962105</v>
      </c>
      <c r="I128" s="165">
        <v>1.2072259169130528</v>
      </c>
      <c r="J128" s="167">
        <v>0.90159444004826639</v>
      </c>
      <c r="K128" s="165">
        <v>1.4767008621865509</v>
      </c>
    </row>
    <row r="129" spans="1:11" ht="11.25" customHeight="1">
      <c r="A129" s="142" t="s">
        <v>18</v>
      </c>
      <c r="B129" s="167">
        <v>1.6755751253855755</v>
      </c>
      <c r="C129" s="165">
        <v>1.4439136357698694</v>
      </c>
      <c r="D129" s="167">
        <v>1.536015763193838</v>
      </c>
      <c r="E129" s="165">
        <v>0.99905307143663835</v>
      </c>
      <c r="F129" s="167">
        <v>0.78477519196092205</v>
      </c>
      <c r="G129" s="165">
        <v>1.107663906053691</v>
      </c>
      <c r="H129" s="167">
        <v>0.40509722754998378</v>
      </c>
      <c r="I129" s="165">
        <v>0.40980682800003171</v>
      </c>
      <c r="J129" s="167">
        <v>0.56824081666266835</v>
      </c>
      <c r="K129" s="165">
        <v>0.4501173751049915</v>
      </c>
    </row>
    <row r="130" spans="1:11" ht="11.25" customHeight="1">
      <c r="A130" s="142" t="s">
        <v>19</v>
      </c>
      <c r="B130" s="167">
        <v>0.40170477289316914</v>
      </c>
      <c r="C130" s="165">
        <v>0.26359004982551737</v>
      </c>
      <c r="D130" s="167">
        <v>6.0455430912877008E-2</v>
      </c>
      <c r="E130" s="165">
        <v>0.16636405493923151</v>
      </c>
      <c r="F130" s="167">
        <v>0.47577525122118475</v>
      </c>
      <c r="G130" s="165">
        <v>0.31836790509645052</v>
      </c>
      <c r="H130" s="167">
        <v>0.42280178900378124</v>
      </c>
      <c r="I130" s="165">
        <v>0.49660343857257222</v>
      </c>
      <c r="J130" s="167">
        <v>6.6599112727949786E-2</v>
      </c>
      <c r="K130" s="165">
        <v>9.7633114855309164E-2</v>
      </c>
    </row>
    <row r="131" spans="1:11" ht="11.25" customHeight="1">
      <c r="A131" s="142" t="s">
        <v>20</v>
      </c>
      <c r="B131" s="167">
        <v>0.29291954131248676</v>
      </c>
      <c r="C131" s="165">
        <v>0.28225129229104073</v>
      </c>
      <c r="D131" s="167">
        <v>0.44199637267414527</v>
      </c>
      <c r="E131" s="165">
        <v>0.17244524754797624</v>
      </c>
      <c r="F131" s="167">
        <v>0.23280817452993913</v>
      </c>
      <c r="G131" s="165">
        <v>0.55084057673734865</v>
      </c>
      <c r="H131" s="167">
        <v>0.31910364334582486</v>
      </c>
      <c r="I131" s="165">
        <v>0.33965614274277289</v>
      </c>
      <c r="J131" s="167">
        <v>0</v>
      </c>
      <c r="K131" s="165">
        <v>5.3123900730094695E-2</v>
      </c>
    </row>
    <row r="132" spans="1:11" ht="11.25" customHeight="1">
      <c r="A132" s="147" t="s">
        <v>7</v>
      </c>
      <c r="B132" s="163">
        <v>100</v>
      </c>
      <c r="C132" s="162">
        <v>100</v>
      </c>
      <c r="D132" s="163">
        <v>100</v>
      </c>
      <c r="E132" s="162">
        <v>100</v>
      </c>
      <c r="F132" s="163">
        <v>100</v>
      </c>
      <c r="G132" s="162">
        <v>100</v>
      </c>
      <c r="H132" s="163">
        <v>100</v>
      </c>
      <c r="I132" s="162">
        <v>100</v>
      </c>
      <c r="J132" s="163">
        <v>100</v>
      </c>
      <c r="K132" s="162">
        <v>100</v>
      </c>
    </row>
    <row r="133" spans="1:11" ht="11.25" customHeight="1">
      <c r="A133" s="142" t="s">
        <v>11</v>
      </c>
      <c r="B133" s="167">
        <v>17.893851019993615</v>
      </c>
      <c r="C133" s="165">
        <v>19.914738465853315</v>
      </c>
      <c r="D133" s="167">
        <v>18.93472529228475</v>
      </c>
      <c r="E133" s="165">
        <v>16.033561009430233</v>
      </c>
      <c r="F133" s="167">
        <v>19.625196052539387</v>
      </c>
      <c r="G133" s="165">
        <v>22.305131976159146</v>
      </c>
      <c r="H133" s="167">
        <v>23.636047838816932</v>
      </c>
      <c r="I133" s="165">
        <v>27.669931541961741</v>
      </c>
      <c r="J133" s="167">
        <v>26.724342261199336</v>
      </c>
      <c r="K133" s="165">
        <v>21.746529648408195</v>
      </c>
    </row>
    <row r="134" spans="1:11" ht="11.25" customHeight="1">
      <c r="A134" s="142" t="s">
        <v>12</v>
      </c>
      <c r="B134" s="167">
        <v>20.374336206146079</v>
      </c>
      <c r="C134" s="165">
        <v>20.188472864955827</v>
      </c>
      <c r="D134" s="167">
        <v>22.004846999920105</v>
      </c>
      <c r="E134" s="165">
        <v>21.480454341102487</v>
      </c>
      <c r="F134" s="167">
        <v>17.711292087292563</v>
      </c>
      <c r="G134" s="165">
        <v>19.449905823464146</v>
      </c>
      <c r="H134" s="167">
        <v>22.008337055232989</v>
      </c>
      <c r="I134" s="165">
        <v>23.752081187876257</v>
      </c>
      <c r="J134" s="167">
        <v>19.782412894050722</v>
      </c>
      <c r="K134" s="165">
        <v>21.83061361153209</v>
      </c>
    </row>
    <row r="135" spans="1:11" ht="11.25" customHeight="1">
      <c r="A135" s="142" t="s">
        <v>13</v>
      </c>
      <c r="B135" s="167">
        <v>18.618728417631523</v>
      </c>
      <c r="C135" s="165">
        <v>19.618005889777031</v>
      </c>
      <c r="D135" s="167">
        <v>22.282883698633785</v>
      </c>
      <c r="E135" s="165">
        <v>24.272691326461523</v>
      </c>
      <c r="F135" s="167">
        <v>23.628171200353567</v>
      </c>
      <c r="G135" s="165">
        <v>22.146192945790439</v>
      </c>
      <c r="H135" s="167">
        <v>19.859560319587118</v>
      </c>
      <c r="I135" s="165">
        <v>22.58162566291788</v>
      </c>
      <c r="J135" s="167">
        <v>23.338231808485425</v>
      </c>
      <c r="K135" s="165">
        <v>22.475089496553565</v>
      </c>
    </row>
    <row r="136" spans="1:11" ht="11.25" customHeight="1">
      <c r="A136" s="142" t="s">
        <v>14</v>
      </c>
      <c r="B136" s="167">
        <v>18.95882301732393</v>
      </c>
      <c r="C136" s="165">
        <v>16.985556022998178</v>
      </c>
      <c r="D136" s="167">
        <v>16.653972143066394</v>
      </c>
      <c r="E136" s="165">
        <v>18.55551162123075</v>
      </c>
      <c r="F136" s="167">
        <v>19.612799603313626</v>
      </c>
      <c r="G136" s="165">
        <v>18.448796346466445</v>
      </c>
      <c r="H136" s="167">
        <v>18.487419979157362</v>
      </c>
      <c r="I136" s="165">
        <v>14.614815789354299</v>
      </c>
      <c r="J136" s="167">
        <v>15.326380658923917</v>
      </c>
      <c r="K136" s="165">
        <v>17.240233421109608</v>
      </c>
    </row>
    <row r="137" spans="1:11" ht="11.25" customHeight="1">
      <c r="A137" s="142" t="s">
        <v>15</v>
      </c>
      <c r="B137" s="167">
        <v>14.03847827979455</v>
      </c>
      <c r="C137" s="165">
        <v>13.953162249333895</v>
      </c>
      <c r="D137" s="167">
        <v>13.616873951370209</v>
      </c>
      <c r="E137" s="165">
        <v>11.887725532041664</v>
      </c>
      <c r="F137" s="167">
        <v>11.367543940022745</v>
      </c>
      <c r="G137" s="165">
        <v>10.976081740072761</v>
      </c>
      <c r="H137" s="167">
        <v>10.650091806858221</v>
      </c>
      <c r="I137" s="165">
        <v>6.1113203010520492</v>
      </c>
      <c r="J137" s="167">
        <v>10.01611756340365</v>
      </c>
      <c r="K137" s="165">
        <v>10.831726339427322</v>
      </c>
    </row>
    <row r="138" spans="1:11" ht="11.25" customHeight="1">
      <c r="A138" s="142" t="s">
        <v>16</v>
      </c>
      <c r="B138" s="167">
        <v>4.7241809581846139</v>
      </c>
      <c r="C138" s="165">
        <v>4.2383957369232927</v>
      </c>
      <c r="D138" s="167">
        <v>3.7108844443260804</v>
      </c>
      <c r="E138" s="165">
        <v>5.9170507910886743</v>
      </c>
      <c r="F138" s="167">
        <v>5.6166694513762749</v>
      </c>
      <c r="G138" s="165">
        <v>4.1257063240188874</v>
      </c>
      <c r="H138" s="167">
        <v>3.0822291697682496</v>
      </c>
      <c r="I138" s="165">
        <v>3.2827194490693068</v>
      </c>
      <c r="J138" s="167">
        <v>3.1969661057122538</v>
      </c>
      <c r="K138" s="165">
        <v>3.3225752853568031</v>
      </c>
    </row>
    <row r="139" spans="1:11" ht="11.25" customHeight="1">
      <c r="A139" s="142" t="s">
        <v>17</v>
      </c>
      <c r="B139" s="167">
        <v>2.0161922172891091</v>
      </c>
      <c r="C139" s="165">
        <v>2.0799326882625158</v>
      </c>
      <c r="D139" s="167">
        <v>1.6495778848970677</v>
      </c>
      <c r="E139" s="165">
        <v>1.5832606611453859</v>
      </c>
      <c r="F139" s="167">
        <v>1.3722330316864022</v>
      </c>
      <c r="G139" s="165">
        <v>1.1868823696364528</v>
      </c>
      <c r="H139" s="167">
        <v>1.6153044513919905</v>
      </c>
      <c r="I139" s="165">
        <v>1.6345547505523372</v>
      </c>
      <c r="J139" s="167">
        <v>1.3244844749940743</v>
      </c>
      <c r="K139" s="165">
        <v>1.7431058702690183</v>
      </c>
    </row>
    <row r="140" spans="1:11" ht="11.25" customHeight="1">
      <c r="A140" s="142" t="s">
        <v>18</v>
      </c>
      <c r="B140" s="167">
        <v>1.3922985403789792</v>
      </c>
      <c r="C140" s="165">
        <v>1.5986537652503154</v>
      </c>
      <c r="D140" s="167">
        <v>0.72811526272337479</v>
      </c>
      <c r="E140" s="165">
        <v>0.2697447174992823</v>
      </c>
      <c r="F140" s="167">
        <v>0.60419215574252039</v>
      </c>
      <c r="G140" s="165">
        <v>0.81275640529452753</v>
      </c>
      <c r="H140" s="167">
        <v>0.19056126246836386</v>
      </c>
      <c r="I140" s="165">
        <v>0.35295131721613049</v>
      </c>
      <c r="J140" s="167">
        <v>0.29106423323062336</v>
      </c>
      <c r="K140" s="165">
        <v>0.45113311951503188</v>
      </c>
    </row>
    <row r="141" spans="1:11" ht="11.25" customHeight="1">
      <c r="A141" s="142" t="s">
        <v>19</v>
      </c>
      <c r="B141" s="167">
        <v>1.1131423928498883</v>
      </c>
      <c r="C141" s="165">
        <v>0.72135745337259849</v>
      </c>
      <c r="D141" s="167">
        <v>0.24075208394364697</v>
      </c>
      <c r="E141" s="165">
        <v>0</v>
      </c>
      <c r="F141" s="167">
        <v>0.46190247767291698</v>
      </c>
      <c r="G141" s="165">
        <v>0.48249348504786238</v>
      </c>
      <c r="H141" s="167">
        <v>0.39303260384100047</v>
      </c>
      <c r="I141" s="165">
        <v>0</v>
      </c>
      <c r="J141" s="167">
        <v>0</v>
      </c>
      <c r="K141" s="165">
        <v>8.1062982412857282E-2</v>
      </c>
    </row>
    <row r="142" spans="1:11" ht="11.25" customHeight="1">
      <c r="A142" s="142" t="s">
        <v>20</v>
      </c>
      <c r="B142" s="167">
        <v>0.86996895040770716</v>
      </c>
      <c r="C142" s="165">
        <v>0.70172486327303329</v>
      </c>
      <c r="D142" s="167">
        <v>0.17736823883458946</v>
      </c>
      <c r="E142" s="165">
        <v>0</v>
      </c>
      <c r="F142" s="167">
        <v>0</v>
      </c>
      <c r="G142" s="165">
        <v>6.6052584049333021E-2</v>
      </c>
      <c r="H142" s="167">
        <v>7.7415512877772819E-2</v>
      </c>
      <c r="I142" s="165">
        <v>0</v>
      </c>
      <c r="J142" s="167">
        <v>0</v>
      </c>
      <c r="K142" s="165">
        <v>0.27793022541551071</v>
      </c>
    </row>
    <row r="143" spans="1:11" ht="11.25" customHeight="1">
      <c r="A143" s="147" t="s">
        <v>1</v>
      </c>
      <c r="B143" s="163">
        <v>100</v>
      </c>
      <c r="C143" s="162">
        <v>100</v>
      </c>
      <c r="D143" s="163">
        <v>100</v>
      </c>
      <c r="E143" s="162">
        <v>100</v>
      </c>
      <c r="F143" s="163">
        <v>100</v>
      </c>
      <c r="G143" s="162">
        <v>100</v>
      </c>
      <c r="H143" s="163">
        <v>100</v>
      </c>
      <c r="I143" s="162">
        <v>100</v>
      </c>
      <c r="J143" s="163">
        <v>100</v>
      </c>
      <c r="K143" s="162">
        <v>100</v>
      </c>
    </row>
    <row r="144" spans="1:11" ht="11.25" customHeight="1">
      <c r="A144" s="142" t="s">
        <v>11</v>
      </c>
      <c r="B144" s="171">
        <v>14.708519049230615</v>
      </c>
      <c r="C144" s="170">
        <v>15.96774039293356</v>
      </c>
      <c r="D144" s="171">
        <v>16.411906338865599</v>
      </c>
      <c r="E144" s="170">
        <v>16.390745004852359</v>
      </c>
      <c r="F144" s="171">
        <v>16.079994261073338</v>
      </c>
      <c r="G144" s="170">
        <v>16.903884821894845</v>
      </c>
      <c r="H144" s="171">
        <v>16.375167671611081</v>
      </c>
      <c r="I144" s="170">
        <v>19.830810698143214</v>
      </c>
      <c r="J144" s="171">
        <v>21.483524937902533</v>
      </c>
      <c r="K144" s="170">
        <v>23.200689642298062</v>
      </c>
    </row>
    <row r="145" spans="1:11" ht="11.25" customHeight="1">
      <c r="A145" s="142" t="s">
        <v>12</v>
      </c>
      <c r="B145" s="171">
        <v>19.994041489951538</v>
      </c>
      <c r="C145" s="170">
        <v>19.218045348118405</v>
      </c>
      <c r="D145" s="171">
        <v>20.258853212437543</v>
      </c>
      <c r="E145" s="170">
        <v>19.930921391784214</v>
      </c>
      <c r="F145" s="171">
        <v>20.582899592695622</v>
      </c>
      <c r="G145" s="170">
        <v>20.558550642154209</v>
      </c>
      <c r="H145" s="171">
        <v>22.85052846721144</v>
      </c>
      <c r="I145" s="170">
        <v>23.579929132082153</v>
      </c>
      <c r="J145" s="171">
        <v>24.617111423735519</v>
      </c>
      <c r="K145" s="170">
        <v>24.561106414526755</v>
      </c>
    </row>
    <row r="146" spans="1:11" ht="11.25" customHeight="1">
      <c r="A146" s="142" t="s">
        <v>13</v>
      </c>
      <c r="B146" s="171">
        <v>20.628325784687167</v>
      </c>
      <c r="C146" s="170">
        <v>22.07432125192037</v>
      </c>
      <c r="D146" s="171">
        <v>22.192972637705651</v>
      </c>
      <c r="E146" s="170">
        <v>22.874740402884903</v>
      </c>
      <c r="F146" s="171">
        <v>24.299412557090363</v>
      </c>
      <c r="G146" s="170">
        <v>23.419162369481803</v>
      </c>
      <c r="H146" s="171">
        <v>22.106759799261365</v>
      </c>
      <c r="I146" s="170">
        <v>22.434036016434959</v>
      </c>
      <c r="J146" s="171">
        <v>21.759048095311368</v>
      </c>
      <c r="K146" s="170">
        <v>20.311379097918007</v>
      </c>
    </row>
    <row r="147" spans="1:11" ht="11.25" customHeight="1">
      <c r="A147" s="142" t="s">
        <v>14</v>
      </c>
      <c r="B147" s="171">
        <v>20.930481649229176</v>
      </c>
      <c r="C147" s="170">
        <v>20.71034778367353</v>
      </c>
      <c r="D147" s="171">
        <v>20.268278909749789</v>
      </c>
      <c r="E147" s="170">
        <v>21.566567328322229</v>
      </c>
      <c r="F147" s="171">
        <v>21.069433041870251</v>
      </c>
      <c r="G147" s="170">
        <v>20.442769002729978</v>
      </c>
      <c r="H147" s="171">
        <v>20.019090241224962</v>
      </c>
      <c r="I147" s="170">
        <v>18.470272307547347</v>
      </c>
      <c r="J147" s="171">
        <v>16.956386147319368</v>
      </c>
      <c r="K147" s="170">
        <v>17.614813708574125</v>
      </c>
    </row>
    <row r="148" spans="1:11" ht="11.25" customHeight="1">
      <c r="A148" s="142" t="s">
        <v>15</v>
      </c>
      <c r="B148" s="171">
        <v>14.137060132347329</v>
      </c>
      <c r="C148" s="170">
        <v>13.047908611690978</v>
      </c>
      <c r="D148" s="171">
        <v>12.507563701303019</v>
      </c>
      <c r="E148" s="170">
        <v>11.748927653209348</v>
      </c>
      <c r="F148" s="171">
        <v>11.319554595525231</v>
      </c>
      <c r="G148" s="170">
        <v>12.162857312615118</v>
      </c>
      <c r="H148" s="171">
        <v>12.024630394697631</v>
      </c>
      <c r="I148" s="170">
        <v>10.660739116406694</v>
      </c>
      <c r="J148" s="171">
        <v>10.452913085529641</v>
      </c>
      <c r="K148" s="170">
        <v>9.8738055934097293</v>
      </c>
    </row>
    <row r="149" spans="1:11" ht="11.25" customHeight="1">
      <c r="A149" s="142" t="s">
        <v>16</v>
      </c>
      <c r="B149" s="171">
        <v>5.8562612959669353</v>
      </c>
      <c r="C149" s="170">
        <v>5.2837452583055189</v>
      </c>
      <c r="D149" s="171">
        <v>5.2172076203396447</v>
      </c>
      <c r="E149" s="170">
        <v>5.002266616261049</v>
      </c>
      <c r="F149" s="171">
        <v>4.1560190978726119</v>
      </c>
      <c r="G149" s="170">
        <v>3.9876259838703119</v>
      </c>
      <c r="H149" s="171">
        <v>4.6581107862161106</v>
      </c>
      <c r="I149" s="170">
        <v>3.5932204357720239</v>
      </c>
      <c r="J149" s="171">
        <v>3.3910436770492165</v>
      </c>
      <c r="K149" s="170">
        <v>3.1667275592903033</v>
      </c>
    </row>
    <row r="150" spans="1:11" ht="11.25" customHeight="1">
      <c r="A150" s="142" t="s">
        <v>17</v>
      </c>
      <c r="B150" s="171">
        <v>2.3670226171360267</v>
      </c>
      <c r="C150" s="170">
        <v>2.5214555426202585</v>
      </c>
      <c r="D150" s="171">
        <v>1.8624167992856668</v>
      </c>
      <c r="E150" s="170">
        <v>1.6858060725677244</v>
      </c>
      <c r="F150" s="171">
        <v>1.5668863931643007</v>
      </c>
      <c r="G150" s="170">
        <v>2.0665576343958247</v>
      </c>
      <c r="H150" s="171">
        <v>1.425562997413012</v>
      </c>
      <c r="I150" s="170">
        <v>0.93317515111541305</v>
      </c>
      <c r="J150" s="171">
        <v>0.76007572593585826</v>
      </c>
      <c r="K150" s="170">
        <v>0.78231464863178279</v>
      </c>
    </row>
    <row r="151" spans="1:11" ht="11.25" customHeight="1">
      <c r="A151" s="142" t="s">
        <v>18</v>
      </c>
      <c r="B151" s="171">
        <v>0.87730509731633022</v>
      </c>
      <c r="C151" s="170">
        <v>0.71102594488288251</v>
      </c>
      <c r="D151" s="171">
        <v>0.80833770253677484</v>
      </c>
      <c r="E151" s="170">
        <v>0.50716561682238404</v>
      </c>
      <c r="F151" s="171">
        <v>0.55053842291107058</v>
      </c>
      <c r="G151" s="170">
        <v>0.26220906051916454</v>
      </c>
      <c r="H151" s="171">
        <v>0.34342516617779206</v>
      </c>
      <c r="I151" s="170">
        <v>0.277960991237162</v>
      </c>
      <c r="J151" s="171">
        <v>0.41393730903655512</v>
      </c>
      <c r="K151" s="170">
        <v>0.33228704693887889</v>
      </c>
    </row>
    <row r="152" spans="1:11" ht="11.25" customHeight="1">
      <c r="A152" s="142" t="s">
        <v>19</v>
      </c>
      <c r="B152" s="171">
        <v>0.28901473966171504</v>
      </c>
      <c r="C152" s="170">
        <v>0.25952707819459575</v>
      </c>
      <c r="D152" s="171">
        <v>0.29455304100767438</v>
      </c>
      <c r="E152" s="170">
        <v>0.11684938703168189</v>
      </c>
      <c r="F152" s="171">
        <v>0.22589052997393569</v>
      </c>
      <c r="G152" s="170">
        <v>0.13587338914201194</v>
      </c>
      <c r="H152" s="171">
        <v>0.10403108982142351</v>
      </c>
      <c r="I152" s="170">
        <v>0.13576831159041655</v>
      </c>
      <c r="J152" s="171">
        <v>0.15606796650034072</v>
      </c>
      <c r="K152" s="170">
        <v>0.10433973283694732</v>
      </c>
    </row>
    <row r="153" spans="1:11" ht="11.25" customHeight="1">
      <c r="A153" s="142" t="s">
        <v>20</v>
      </c>
      <c r="B153" s="171">
        <v>0.21196814447316689</v>
      </c>
      <c r="C153" s="170">
        <v>0.2058827876599004</v>
      </c>
      <c r="D153" s="171">
        <v>0.17791003676863532</v>
      </c>
      <c r="E153" s="170">
        <v>0.17601052626410907</v>
      </c>
      <c r="F153" s="171">
        <v>0.14937150782327294</v>
      </c>
      <c r="G153" s="170">
        <v>6.0509783196730282E-2</v>
      </c>
      <c r="H153" s="171">
        <v>9.2693386365185898E-2</v>
      </c>
      <c r="I153" s="170">
        <v>8.4087839670615505E-2</v>
      </c>
      <c r="J153" s="171">
        <v>9.891631679599059E-3</v>
      </c>
      <c r="K153" s="170">
        <v>5.2536555575408629E-2</v>
      </c>
    </row>
    <row r="154" spans="1:11" s="124" customFormat="1" ht="12" customHeight="1">
      <c r="A154" s="172" t="s">
        <v>390</v>
      </c>
      <c r="B154" s="173"/>
      <c r="C154" s="173"/>
      <c r="D154" s="173"/>
      <c r="E154" s="173"/>
      <c r="F154" s="173"/>
      <c r="G154" s="173"/>
      <c r="H154" s="173"/>
      <c r="I154" s="173"/>
      <c r="J154" s="173"/>
      <c r="K154" s="173"/>
    </row>
    <row r="155" spans="1:11" s="124" customFormat="1" ht="12" customHeight="1">
      <c r="A155" s="147" t="s">
        <v>3</v>
      </c>
      <c r="B155" s="163">
        <v>100</v>
      </c>
      <c r="C155" s="162">
        <v>100</v>
      </c>
      <c r="D155" s="163">
        <v>100</v>
      </c>
      <c r="E155" s="162">
        <v>100</v>
      </c>
      <c r="F155" s="163">
        <v>100</v>
      </c>
      <c r="G155" s="162">
        <v>100</v>
      </c>
      <c r="H155" s="163">
        <v>100</v>
      </c>
      <c r="I155" s="162">
        <v>100</v>
      </c>
      <c r="J155" s="163">
        <v>100</v>
      </c>
      <c r="K155" s="162">
        <v>100</v>
      </c>
    </row>
    <row r="156" spans="1:11" s="124" customFormat="1" ht="12" customHeight="1">
      <c r="A156" s="142" t="s">
        <v>11</v>
      </c>
      <c r="B156" s="168">
        <v>15.560605552938581</v>
      </c>
      <c r="C156" s="169">
        <v>16.353459308023105</v>
      </c>
      <c r="D156" s="168">
        <v>16.463630486979007</v>
      </c>
      <c r="E156" s="169">
        <v>20.158031111802892</v>
      </c>
      <c r="F156" s="168">
        <v>22.439100479113456</v>
      </c>
      <c r="G156" s="169">
        <v>21.777779353048238</v>
      </c>
      <c r="H156" s="168">
        <v>20.248253098774533</v>
      </c>
      <c r="I156" s="169">
        <v>21.543034286582248</v>
      </c>
      <c r="J156" s="168">
        <v>23.813316714379507</v>
      </c>
      <c r="K156" s="169">
        <v>24.632378877391815</v>
      </c>
    </row>
    <row r="157" spans="1:11" s="124" customFormat="1" ht="12" customHeight="1">
      <c r="A157" s="142" t="s">
        <v>12</v>
      </c>
      <c r="B157" s="168">
        <v>24.198269116681875</v>
      </c>
      <c r="C157" s="169">
        <v>24.105629662081927</v>
      </c>
      <c r="D157" s="168">
        <v>23.508203533829956</v>
      </c>
      <c r="E157" s="169">
        <v>23.657422243382562</v>
      </c>
      <c r="F157" s="168">
        <v>23.993781982994395</v>
      </c>
      <c r="G157" s="169">
        <v>23.625276238443178</v>
      </c>
      <c r="H157" s="168">
        <v>25.85852733593174</v>
      </c>
      <c r="I157" s="169">
        <v>25.409940761402396</v>
      </c>
      <c r="J157" s="168">
        <v>25.662453050899991</v>
      </c>
      <c r="K157" s="169">
        <v>24.896846243070449</v>
      </c>
    </row>
    <row r="158" spans="1:11" s="124" customFormat="1" ht="12" customHeight="1">
      <c r="A158" s="142" t="s">
        <v>13</v>
      </c>
      <c r="B158" s="168">
        <v>21.960656009113645</v>
      </c>
      <c r="C158" s="169">
        <v>23.283604459457901</v>
      </c>
      <c r="D158" s="168">
        <v>23.278873976482174</v>
      </c>
      <c r="E158" s="169">
        <v>20.700427581281645</v>
      </c>
      <c r="F158" s="168">
        <v>20.039101897133296</v>
      </c>
      <c r="G158" s="169">
        <v>22.05494819033914</v>
      </c>
      <c r="H158" s="168">
        <v>22.687418799817411</v>
      </c>
      <c r="I158" s="169">
        <v>21.828525663154696</v>
      </c>
      <c r="J158" s="168">
        <v>20.075551808144397</v>
      </c>
      <c r="K158" s="169">
        <v>20.747563274473485</v>
      </c>
    </row>
    <row r="159" spans="1:11" s="124" customFormat="1" ht="12" customHeight="1">
      <c r="A159" s="142" t="s">
        <v>14</v>
      </c>
      <c r="B159" s="168">
        <v>20.220509252598198</v>
      </c>
      <c r="C159" s="169">
        <v>19.569118907348269</v>
      </c>
      <c r="D159" s="168">
        <v>19.25656436618851</v>
      </c>
      <c r="E159" s="169">
        <v>20.087530557869968</v>
      </c>
      <c r="F159" s="168">
        <v>18.399339202753794</v>
      </c>
      <c r="G159" s="169">
        <v>17.7813378890155</v>
      </c>
      <c r="H159" s="168">
        <v>16.640331472312933</v>
      </c>
      <c r="I159" s="169">
        <v>17.23977823499358</v>
      </c>
      <c r="J159" s="168">
        <v>17.725847250040825</v>
      </c>
      <c r="K159" s="169">
        <v>17.999530783706057</v>
      </c>
    </row>
    <row r="160" spans="1:11" s="124" customFormat="1" ht="12" customHeight="1">
      <c r="A160" s="142" t="s">
        <v>15</v>
      </c>
      <c r="B160" s="168">
        <v>11.738747386035071</v>
      </c>
      <c r="C160" s="169">
        <v>10.768952888233011</v>
      </c>
      <c r="D160" s="168">
        <v>10.787531552053192</v>
      </c>
      <c r="E160" s="169">
        <v>10.150797938087695</v>
      </c>
      <c r="F160" s="168">
        <v>10.667940521157742</v>
      </c>
      <c r="G160" s="169">
        <v>9.9082542793698831</v>
      </c>
      <c r="H160" s="168">
        <v>9.7459531584676427</v>
      </c>
      <c r="I160" s="169">
        <v>9.2039036716883693</v>
      </c>
      <c r="J160" s="168">
        <v>9.1760287143528441</v>
      </c>
      <c r="K160" s="169">
        <v>8.1325355562591977</v>
      </c>
    </row>
    <row r="161" spans="1:11" s="124" customFormat="1" ht="12" customHeight="1">
      <c r="A161" s="142" t="s">
        <v>16</v>
      </c>
      <c r="B161" s="168">
        <v>3.7475535653397611</v>
      </c>
      <c r="C161" s="169">
        <v>3.7189050424463224</v>
      </c>
      <c r="D161" s="168">
        <v>4.4944360647663606</v>
      </c>
      <c r="E161" s="169">
        <v>3.483826074217856</v>
      </c>
      <c r="F161" s="168">
        <v>2.7218890860330363</v>
      </c>
      <c r="G161" s="169">
        <v>2.7206496100319524</v>
      </c>
      <c r="H161" s="168">
        <v>3.1103620211383824</v>
      </c>
      <c r="I161" s="169">
        <v>3.1673317775721839</v>
      </c>
      <c r="J161" s="168">
        <v>2.5210042025068402</v>
      </c>
      <c r="K161" s="169">
        <v>2.8254695854326388</v>
      </c>
    </row>
    <row r="162" spans="1:11" s="124" customFormat="1" ht="12" customHeight="1">
      <c r="A162" s="142" t="s">
        <v>17</v>
      </c>
      <c r="B162" s="168">
        <v>1.5860189092399841</v>
      </c>
      <c r="C162" s="169">
        <v>1.3147022992878856</v>
      </c>
      <c r="D162" s="168">
        <v>1.3765545157914179</v>
      </c>
      <c r="E162" s="169">
        <v>1.0972449848469588</v>
      </c>
      <c r="F162" s="168">
        <v>0.98446027506039879</v>
      </c>
      <c r="G162" s="169">
        <v>1.3709578806153715</v>
      </c>
      <c r="H162" s="168">
        <v>1.028652691456863</v>
      </c>
      <c r="I162" s="169">
        <v>1.1797663596569963</v>
      </c>
      <c r="J162" s="168">
        <v>0.68753145214774425</v>
      </c>
      <c r="K162" s="169">
        <v>0.59160627831088697</v>
      </c>
    </row>
    <row r="163" spans="1:11" s="124" customFormat="1" ht="12" customHeight="1">
      <c r="A163" s="142" t="s">
        <v>18</v>
      </c>
      <c r="B163" s="168">
        <v>0.55206150923091779</v>
      </c>
      <c r="C163" s="169">
        <v>0.49421431069401367</v>
      </c>
      <c r="D163" s="168">
        <v>0.59275534076217451</v>
      </c>
      <c r="E163" s="169">
        <v>0.57316034755857492</v>
      </c>
      <c r="F163" s="168">
        <v>0.72354462419815413</v>
      </c>
      <c r="G163" s="169">
        <v>0.57702156919385339</v>
      </c>
      <c r="H163" s="168">
        <v>0.41223357561712137</v>
      </c>
      <c r="I163" s="169">
        <v>0.36747952885292534</v>
      </c>
      <c r="J163" s="168">
        <v>0.11764353010574587</v>
      </c>
      <c r="K163" s="169">
        <v>8.51479918034804E-2</v>
      </c>
    </row>
    <row r="164" spans="1:11" s="124" customFormat="1" ht="12" customHeight="1">
      <c r="A164" s="142" t="s">
        <v>19</v>
      </c>
      <c r="B164" s="168">
        <v>0.18053850141218161</v>
      </c>
      <c r="C164" s="169">
        <v>0.31916406301040312</v>
      </c>
      <c r="D164" s="168">
        <v>0.15872221880194545</v>
      </c>
      <c r="E164" s="169">
        <v>7.3796683727190324E-2</v>
      </c>
      <c r="F164" s="168">
        <v>3.0841931555727297E-2</v>
      </c>
      <c r="G164" s="169">
        <v>0.10278639746082155</v>
      </c>
      <c r="H164" s="168">
        <v>0.21349064222760628</v>
      </c>
      <c r="I164" s="169">
        <v>6.023971609660448E-2</v>
      </c>
      <c r="J164" s="168">
        <v>0.16646726143858373</v>
      </c>
      <c r="K164" s="169">
        <v>5.2827848479230624E-2</v>
      </c>
    </row>
    <row r="165" spans="1:11" s="124" customFormat="1" ht="12" customHeight="1">
      <c r="A165" s="142" t="s">
        <v>20</v>
      </c>
      <c r="B165" s="168">
        <v>0.25504019740978495</v>
      </c>
      <c r="C165" s="169">
        <v>7.2249059417165293E-2</v>
      </c>
      <c r="D165" s="168">
        <v>8.2727944345256418E-2</v>
      </c>
      <c r="E165" s="169">
        <v>1.7762477224658714E-2</v>
      </c>
      <c r="F165" s="168">
        <v>0</v>
      </c>
      <c r="G165" s="169">
        <v>8.0988592482061111E-2</v>
      </c>
      <c r="H165" s="168">
        <v>5.4777204255767403E-2</v>
      </c>
      <c r="I165" s="169">
        <v>0</v>
      </c>
      <c r="J165" s="168">
        <v>5.4156015983523237E-2</v>
      </c>
      <c r="K165" s="169">
        <v>3.6093561072766261E-2</v>
      </c>
    </row>
    <row r="166" spans="1:11" s="124" customFormat="1" ht="12" customHeight="1">
      <c r="A166" s="147" t="s">
        <v>4</v>
      </c>
      <c r="B166" s="163">
        <v>100</v>
      </c>
      <c r="C166" s="162">
        <v>100</v>
      </c>
      <c r="D166" s="163">
        <v>100</v>
      </c>
      <c r="E166" s="162">
        <v>100</v>
      </c>
      <c r="F166" s="163">
        <v>100</v>
      </c>
      <c r="G166" s="162">
        <v>100</v>
      </c>
      <c r="H166" s="163">
        <v>100</v>
      </c>
      <c r="I166" s="162">
        <v>100</v>
      </c>
      <c r="J166" s="163">
        <v>100</v>
      </c>
      <c r="K166" s="162">
        <v>100</v>
      </c>
    </row>
    <row r="167" spans="1:11" s="124" customFormat="1" ht="12" customHeight="1">
      <c r="A167" s="142" t="s">
        <v>11</v>
      </c>
      <c r="B167" s="167">
        <v>13.502725344830607</v>
      </c>
      <c r="C167" s="165">
        <v>17.092481590761142</v>
      </c>
      <c r="D167" s="167">
        <v>18.726002999248177</v>
      </c>
      <c r="E167" s="165">
        <v>19.272188654657889</v>
      </c>
      <c r="F167" s="167">
        <v>16.39205763605565</v>
      </c>
      <c r="G167" s="165">
        <v>16.983283326189454</v>
      </c>
      <c r="H167" s="167">
        <v>21.782486755998754</v>
      </c>
      <c r="I167" s="165">
        <v>23.664870161685446</v>
      </c>
      <c r="J167" s="167">
        <v>19.22012186812545</v>
      </c>
      <c r="K167" s="165">
        <v>23.967831580188854</v>
      </c>
    </row>
    <row r="168" spans="1:11" s="124" customFormat="1" ht="12" customHeight="1">
      <c r="A168" s="142" t="s">
        <v>12</v>
      </c>
      <c r="B168" s="167">
        <v>23.353839143312825</v>
      </c>
      <c r="C168" s="165">
        <v>23.616242401697622</v>
      </c>
      <c r="D168" s="167">
        <v>26.468164146520913</v>
      </c>
      <c r="E168" s="165">
        <v>24.398515562714238</v>
      </c>
      <c r="F168" s="167">
        <v>22.848943098404987</v>
      </c>
      <c r="G168" s="165">
        <v>20.645092156022287</v>
      </c>
      <c r="H168" s="167">
        <v>22.543400483608206</v>
      </c>
      <c r="I168" s="165">
        <v>22.2847653634837</v>
      </c>
      <c r="J168" s="167">
        <v>23.252282593883233</v>
      </c>
      <c r="K168" s="165">
        <v>26.350240673443366</v>
      </c>
    </row>
    <row r="169" spans="1:11" s="124" customFormat="1" ht="12" customHeight="1">
      <c r="A169" s="142" t="s">
        <v>13</v>
      </c>
      <c r="B169" s="167">
        <v>23.311775943354888</v>
      </c>
      <c r="C169" s="165">
        <v>20.731635146217123</v>
      </c>
      <c r="D169" s="167">
        <v>22.80112089864873</v>
      </c>
      <c r="E169" s="165">
        <v>22.486715743210155</v>
      </c>
      <c r="F169" s="167">
        <v>19.38211906753217</v>
      </c>
      <c r="G169" s="165">
        <v>19.725675096442348</v>
      </c>
      <c r="H169" s="167">
        <v>22.05663659565068</v>
      </c>
      <c r="I169" s="165">
        <v>25.096962647407533</v>
      </c>
      <c r="J169" s="167">
        <v>27.504039558471394</v>
      </c>
      <c r="K169" s="165">
        <v>21.393399724312808</v>
      </c>
    </row>
    <row r="170" spans="1:11" s="124" customFormat="1" ht="12" customHeight="1">
      <c r="A170" s="142" t="s">
        <v>14</v>
      </c>
      <c r="B170" s="167">
        <v>20.024273971642394</v>
      </c>
      <c r="C170" s="165">
        <v>20.437848211492778</v>
      </c>
      <c r="D170" s="167">
        <v>14.377897229514852</v>
      </c>
      <c r="E170" s="165">
        <v>16.378992865150124</v>
      </c>
      <c r="F170" s="167">
        <v>22.827715912323228</v>
      </c>
      <c r="G170" s="165">
        <v>22.016288041148734</v>
      </c>
      <c r="H170" s="167">
        <v>17.733352793369914</v>
      </c>
      <c r="I170" s="165">
        <v>16.590056513234419</v>
      </c>
      <c r="J170" s="167">
        <v>16.530846652520101</v>
      </c>
      <c r="K170" s="165">
        <v>15.26673104281997</v>
      </c>
    </row>
    <row r="171" spans="1:11" s="124" customFormat="1" ht="12" customHeight="1">
      <c r="A171" s="142" t="s">
        <v>15</v>
      </c>
      <c r="B171" s="167">
        <v>12.552359920780972</v>
      </c>
      <c r="C171" s="165">
        <v>10.769510411470796</v>
      </c>
      <c r="D171" s="167">
        <v>12.065742233515191</v>
      </c>
      <c r="E171" s="165">
        <v>11.85769151385893</v>
      </c>
      <c r="F171" s="167">
        <v>12.916742730750128</v>
      </c>
      <c r="G171" s="165">
        <v>14.13887698242606</v>
      </c>
      <c r="H171" s="167">
        <v>9.8027304535108932</v>
      </c>
      <c r="I171" s="165">
        <v>8.3157859304113018</v>
      </c>
      <c r="J171" s="167">
        <v>8.8796308914283486</v>
      </c>
      <c r="K171" s="165">
        <v>8.1438291034269241</v>
      </c>
    </row>
    <row r="172" spans="1:11" s="124" customFormat="1" ht="12" customHeight="1">
      <c r="A172" s="142" t="s">
        <v>16</v>
      </c>
      <c r="B172" s="167">
        <v>5.3310724363355941</v>
      </c>
      <c r="C172" s="165">
        <v>5.5029040521461248</v>
      </c>
      <c r="D172" s="167">
        <v>3.0233708172348219</v>
      </c>
      <c r="E172" s="165">
        <v>3.4949837513203317</v>
      </c>
      <c r="F172" s="167">
        <v>3.9546247670316328</v>
      </c>
      <c r="G172" s="165">
        <v>5.1543077582511785</v>
      </c>
      <c r="H172" s="167">
        <v>3.7848456280003626</v>
      </c>
      <c r="I172" s="165">
        <v>2.7153281395514099</v>
      </c>
      <c r="J172" s="167">
        <v>2.3995950707652773</v>
      </c>
      <c r="K172" s="165">
        <v>2.7436035411798527</v>
      </c>
    </row>
    <row r="173" spans="1:11" s="124" customFormat="1" ht="12" customHeight="1">
      <c r="A173" s="142" t="s">
        <v>17</v>
      </c>
      <c r="B173" s="167">
        <v>1.6268818900397848</v>
      </c>
      <c r="C173" s="165">
        <v>1.3742465104875594</v>
      </c>
      <c r="D173" s="167">
        <v>1.9241825440539702</v>
      </c>
      <c r="E173" s="165">
        <v>1.0894507015463561</v>
      </c>
      <c r="F173" s="167">
        <v>0.83507750045638451</v>
      </c>
      <c r="G173" s="165">
        <v>1.0977282468924132</v>
      </c>
      <c r="H173" s="167">
        <v>1.8665856708387405</v>
      </c>
      <c r="I173" s="165">
        <v>0.67509191348351161</v>
      </c>
      <c r="J173" s="167">
        <v>1.2482722370393444</v>
      </c>
      <c r="K173" s="165">
        <v>1.4672603032559099</v>
      </c>
    </row>
    <row r="174" spans="1:11" s="124" customFormat="1" ht="12" customHeight="1">
      <c r="A174" s="142" t="s">
        <v>18</v>
      </c>
      <c r="B174" s="167">
        <v>0</v>
      </c>
      <c r="C174" s="165">
        <v>0.26588774380088431</v>
      </c>
      <c r="D174" s="167">
        <v>0.40043581568695247</v>
      </c>
      <c r="E174" s="165">
        <v>0.65439887979214639</v>
      </c>
      <c r="F174" s="167">
        <v>0.36468305688461328</v>
      </c>
      <c r="G174" s="165">
        <v>0.23874839262751821</v>
      </c>
      <c r="H174" s="167">
        <v>0.42996161902244873</v>
      </c>
      <c r="I174" s="165">
        <v>0.60515164322233894</v>
      </c>
      <c r="J174" s="167">
        <v>0.71641326143243722</v>
      </c>
      <c r="K174" s="165">
        <v>0.27753001968141178</v>
      </c>
    </row>
    <row r="175" spans="1:11" s="124" customFormat="1" ht="12" customHeight="1">
      <c r="A175" s="142" t="s">
        <v>19</v>
      </c>
      <c r="B175" s="167">
        <v>0.29707134970292864</v>
      </c>
      <c r="C175" s="165">
        <v>0.20924393192597418</v>
      </c>
      <c r="D175" s="167">
        <v>0.21308331557639038</v>
      </c>
      <c r="E175" s="165">
        <v>0.36706232774983105</v>
      </c>
      <c r="F175" s="167">
        <v>0.47803623056120431</v>
      </c>
      <c r="G175" s="165">
        <v>0</v>
      </c>
      <c r="H175" s="167">
        <v>0</v>
      </c>
      <c r="I175" s="165">
        <v>5.1987687520336917E-2</v>
      </c>
      <c r="J175" s="167">
        <v>0.24879786633441706</v>
      </c>
      <c r="K175" s="165">
        <v>0.389574011690906</v>
      </c>
    </row>
    <row r="176" spans="1:11" s="124" customFormat="1" ht="12" customHeight="1">
      <c r="A176" s="142" t="s">
        <v>20</v>
      </c>
      <c r="B176" s="167">
        <v>0</v>
      </c>
      <c r="C176" s="165">
        <v>0</v>
      </c>
      <c r="D176" s="167">
        <v>0</v>
      </c>
      <c r="E176" s="165">
        <v>0</v>
      </c>
      <c r="F176" s="167">
        <v>0</v>
      </c>
      <c r="G176" s="165">
        <v>0</v>
      </c>
      <c r="H176" s="167">
        <v>0</v>
      </c>
      <c r="I176" s="165">
        <v>0</v>
      </c>
      <c r="J176" s="167">
        <v>0</v>
      </c>
      <c r="K176" s="165">
        <v>0</v>
      </c>
    </row>
    <row r="177" spans="1:11" s="124" customFormat="1" ht="12" customHeight="1">
      <c r="A177" s="147" t="s">
        <v>5</v>
      </c>
      <c r="B177" s="163">
        <v>100</v>
      </c>
      <c r="C177" s="162">
        <v>100</v>
      </c>
      <c r="D177" s="163">
        <v>100</v>
      </c>
      <c r="E177" s="162">
        <v>100</v>
      </c>
      <c r="F177" s="163">
        <v>100</v>
      </c>
      <c r="G177" s="162">
        <v>100</v>
      </c>
      <c r="H177" s="163">
        <v>100</v>
      </c>
      <c r="I177" s="162">
        <v>100</v>
      </c>
      <c r="J177" s="163">
        <v>100</v>
      </c>
      <c r="K177" s="162">
        <v>100</v>
      </c>
    </row>
    <row r="178" spans="1:11" s="124" customFormat="1" ht="12" customHeight="1">
      <c r="A178" s="142" t="s">
        <v>11</v>
      </c>
      <c r="B178" s="167">
        <v>14.639303357950958</v>
      </c>
      <c r="C178" s="165">
        <v>18.745331298049933</v>
      </c>
      <c r="D178" s="167">
        <v>23.399717707858606</v>
      </c>
      <c r="E178" s="165">
        <v>23.456811125760218</v>
      </c>
      <c r="F178" s="167">
        <v>20.72668747972412</v>
      </c>
      <c r="G178" s="165">
        <v>19.326806314511234</v>
      </c>
      <c r="H178" s="167">
        <v>20.739425587467363</v>
      </c>
      <c r="I178" s="165">
        <v>21.229567698815991</v>
      </c>
      <c r="J178" s="167">
        <v>25.724946994200426</v>
      </c>
      <c r="K178" s="165">
        <v>28.043958710049168</v>
      </c>
    </row>
    <row r="179" spans="1:11" s="124" customFormat="1" ht="12" customHeight="1">
      <c r="A179" s="142" t="s">
        <v>12</v>
      </c>
      <c r="B179" s="167">
        <v>23.028669345545278</v>
      </c>
      <c r="C179" s="165">
        <v>24.436391980735948</v>
      </c>
      <c r="D179" s="167">
        <v>21.348453808952819</v>
      </c>
      <c r="E179" s="165">
        <v>24.813932718070856</v>
      </c>
      <c r="F179" s="167">
        <v>28.302808920122519</v>
      </c>
      <c r="G179" s="165">
        <v>30.033141064561832</v>
      </c>
      <c r="H179" s="167">
        <v>28.784125326370756</v>
      </c>
      <c r="I179" s="165">
        <v>29.041611387852846</v>
      </c>
      <c r="J179" s="167">
        <v>29.549380563604956</v>
      </c>
      <c r="K179" s="165">
        <v>29.349906934604025</v>
      </c>
    </row>
    <row r="180" spans="1:11" s="124" customFormat="1" ht="12" customHeight="1">
      <c r="A180" s="142" t="s">
        <v>13</v>
      </c>
      <c r="B180" s="167">
        <v>22.579239024781298</v>
      </c>
      <c r="C180" s="165">
        <v>21.87388357127281</v>
      </c>
      <c r="D180" s="167">
        <v>24.095271385399567</v>
      </c>
      <c r="E180" s="165">
        <v>23.812784417130949</v>
      </c>
      <c r="F180" s="167">
        <v>23.521704142809593</v>
      </c>
      <c r="G180" s="165">
        <v>23.698812656007558</v>
      </c>
      <c r="H180" s="167">
        <v>24.341305483028723</v>
      </c>
      <c r="I180" s="165">
        <v>23.031448430081689</v>
      </c>
      <c r="J180" s="167">
        <v>18.444415052444679</v>
      </c>
      <c r="K180" s="165">
        <v>19.779903181661378</v>
      </c>
    </row>
    <row r="181" spans="1:11" s="124" customFormat="1" ht="12" customHeight="1">
      <c r="A181" s="142" t="s">
        <v>14</v>
      </c>
      <c r="B181" s="167">
        <v>18.906135700900865</v>
      </c>
      <c r="C181" s="165">
        <v>18.242851376368133</v>
      </c>
      <c r="D181" s="167">
        <v>15.83623516085785</v>
      </c>
      <c r="E181" s="165">
        <v>15.765321311614851</v>
      </c>
      <c r="F181" s="167">
        <v>16.740607791835721</v>
      </c>
      <c r="G181" s="165">
        <v>16.403983674020104</v>
      </c>
      <c r="H181" s="167">
        <v>15.352062663185379</v>
      </c>
      <c r="I181" s="165">
        <v>16.032942001051339</v>
      </c>
      <c r="J181" s="167">
        <v>15.980296672157627</v>
      </c>
      <c r="K181" s="165">
        <v>15.827940847558503</v>
      </c>
    </row>
    <row r="182" spans="1:11" s="124" customFormat="1" ht="12" customHeight="1">
      <c r="A182" s="142" t="s">
        <v>15</v>
      </c>
      <c r="B182" s="167">
        <v>13.070055013878729</v>
      </c>
      <c r="C182" s="165">
        <v>11.784847655325684</v>
      </c>
      <c r="D182" s="167">
        <v>10.427110664713926</v>
      </c>
      <c r="E182" s="165">
        <v>8.1376259941309073</v>
      </c>
      <c r="F182" s="167">
        <v>8.3505019991489409</v>
      </c>
      <c r="G182" s="165">
        <v>7.9525905687107876</v>
      </c>
      <c r="H182" s="167">
        <v>8.644177545691905</v>
      </c>
      <c r="I182" s="165">
        <v>7.2463223943861763</v>
      </c>
      <c r="J182" s="167">
        <v>6.7450631460394943</v>
      </c>
      <c r="K182" s="165">
        <v>5.1009693206415641</v>
      </c>
    </row>
    <row r="183" spans="1:11" s="124" customFormat="1" ht="12" customHeight="1">
      <c r="A183" s="142" t="s">
        <v>16</v>
      </c>
      <c r="B183" s="167">
        <v>5.3615985089134508</v>
      </c>
      <c r="C183" s="165">
        <v>3.6992358407839245</v>
      </c>
      <c r="D183" s="167">
        <v>4.5848137447070227</v>
      </c>
      <c r="E183" s="165">
        <v>3.3755794666780083</v>
      </c>
      <c r="F183" s="167">
        <v>1.8234597705507876</v>
      </c>
      <c r="G183" s="165">
        <v>2.0394825608851108</v>
      </c>
      <c r="H183" s="167">
        <v>1.1312793733681463</v>
      </c>
      <c r="I183" s="165">
        <v>2.3041878394953565</v>
      </c>
      <c r="J183" s="167">
        <v>2.4248399806012801</v>
      </c>
      <c r="K183" s="165">
        <v>1.5641051885379824</v>
      </c>
    </row>
    <row r="184" spans="1:11" s="124" customFormat="1" ht="12" customHeight="1">
      <c r="A184" s="142" t="s">
        <v>17</v>
      </c>
      <c r="B184" s="167">
        <v>1.8688685579148836</v>
      </c>
      <c r="C184" s="165">
        <v>0.64909456180317449</v>
      </c>
      <c r="D184" s="167">
        <v>0.30839752751020988</v>
      </c>
      <c r="E184" s="165">
        <v>0.50227533704759075</v>
      </c>
      <c r="F184" s="167">
        <v>0.5342298958083177</v>
      </c>
      <c r="G184" s="165">
        <v>0.38791067934965934</v>
      </c>
      <c r="H184" s="167">
        <v>0.71644908616187986</v>
      </c>
      <c r="I184" s="165">
        <v>1.1139202483166037</v>
      </c>
      <c r="J184" s="167">
        <v>1.1310575909515392</v>
      </c>
      <c r="K184" s="165">
        <v>0.33321581694737917</v>
      </c>
    </row>
    <row r="185" spans="1:11" s="124" customFormat="1" ht="12" customHeight="1">
      <c r="A185" s="142" t="s">
        <v>18</v>
      </c>
      <c r="B185" s="167">
        <v>0.2705600593227982</v>
      </c>
      <c r="C185" s="165">
        <v>0.52103873688703717</v>
      </c>
      <c r="D185" s="167">
        <v>0</v>
      </c>
      <c r="E185" s="165">
        <v>4.3805554374175985E-2</v>
      </c>
      <c r="F185" s="167">
        <v>0</v>
      </c>
      <c r="G185" s="165">
        <v>0.15727248195372057</v>
      </c>
      <c r="H185" s="167">
        <v>0.24396866840731071</v>
      </c>
      <c r="I185" s="165">
        <v>0</v>
      </c>
      <c r="J185" s="167">
        <v>0</v>
      </c>
      <c r="K185" s="165">
        <v>0</v>
      </c>
    </row>
    <row r="186" spans="1:11" s="124" customFormat="1" ht="12" customHeight="1">
      <c r="A186" s="142" t="s">
        <v>19</v>
      </c>
      <c r="B186" s="167">
        <v>0.27557043079173887</v>
      </c>
      <c r="C186" s="165">
        <v>4.7324978773355113E-2</v>
      </c>
      <c r="D186" s="167">
        <v>0</v>
      </c>
      <c r="E186" s="165">
        <v>9.1864075192446729E-2</v>
      </c>
      <c r="F186" s="167">
        <v>0</v>
      </c>
      <c r="G186" s="165">
        <v>0</v>
      </c>
      <c r="H186" s="167">
        <v>4.7206266318537859E-2</v>
      </c>
      <c r="I186" s="165">
        <v>0</v>
      </c>
      <c r="J186" s="167">
        <v>0</v>
      </c>
      <c r="K186" s="165">
        <v>0</v>
      </c>
    </row>
    <row r="187" spans="1:11" s="124" customFormat="1" ht="12" customHeight="1">
      <c r="A187" s="142" t="s">
        <v>20</v>
      </c>
      <c r="B187" s="167">
        <v>0</v>
      </c>
      <c r="C187" s="165">
        <v>0</v>
      </c>
      <c r="D187" s="167">
        <v>0</v>
      </c>
      <c r="E187" s="165">
        <v>0</v>
      </c>
      <c r="F187" s="167">
        <v>0</v>
      </c>
      <c r="G187" s="165">
        <v>0</v>
      </c>
      <c r="H187" s="167">
        <v>0</v>
      </c>
      <c r="I187" s="165">
        <v>0</v>
      </c>
      <c r="J187" s="167">
        <v>0</v>
      </c>
      <c r="K187" s="165">
        <v>0</v>
      </c>
    </row>
    <row r="188" spans="1:11" s="124" customFormat="1" ht="12" customHeight="1">
      <c r="A188" s="147" t="s">
        <v>6</v>
      </c>
      <c r="B188" s="163">
        <v>100</v>
      </c>
      <c r="C188" s="162">
        <v>100</v>
      </c>
      <c r="D188" s="163">
        <v>100</v>
      </c>
      <c r="E188" s="162">
        <v>100</v>
      </c>
      <c r="F188" s="163">
        <v>100</v>
      </c>
      <c r="G188" s="162">
        <v>100</v>
      </c>
      <c r="H188" s="163">
        <v>100</v>
      </c>
      <c r="I188" s="162">
        <v>100</v>
      </c>
      <c r="J188" s="163">
        <v>100</v>
      </c>
      <c r="K188" s="162">
        <v>100</v>
      </c>
    </row>
    <row r="189" spans="1:11" s="124" customFormat="1" ht="12" customHeight="1">
      <c r="A189" s="142" t="s">
        <v>11</v>
      </c>
      <c r="B189" s="167">
        <v>16.93072310241034</v>
      </c>
      <c r="C189" s="165">
        <v>23.926066107941203</v>
      </c>
      <c r="D189" s="167">
        <v>28.654048370136699</v>
      </c>
      <c r="E189" s="165">
        <v>26.577597840755736</v>
      </c>
      <c r="F189" s="167">
        <v>30.974557019536576</v>
      </c>
      <c r="G189" s="165">
        <v>31.502821908953031</v>
      </c>
      <c r="H189" s="167">
        <v>26.833479358862032</v>
      </c>
      <c r="I189" s="165">
        <v>25.631970024937022</v>
      </c>
      <c r="J189" s="167">
        <v>30.006039219401288</v>
      </c>
      <c r="K189" s="165">
        <v>33.82478546738588</v>
      </c>
    </row>
    <row r="190" spans="1:11" s="124" customFormat="1" ht="12" customHeight="1">
      <c r="A190" s="142" t="s">
        <v>12</v>
      </c>
      <c r="B190" s="167">
        <v>25.137861570649676</v>
      </c>
      <c r="C190" s="165">
        <v>21.552668649240882</v>
      </c>
      <c r="D190" s="167">
        <v>21.211814823802204</v>
      </c>
      <c r="E190" s="165">
        <v>21.726720647773277</v>
      </c>
      <c r="F190" s="167">
        <v>26.091044474733703</v>
      </c>
      <c r="G190" s="165">
        <v>23.312448720817482</v>
      </c>
      <c r="H190" s="167">
        <v>24.328067824563213</v>
      </c>
      <c r="I190" s="165">
        <v>27.491487234015622</v>
      </c>
      <c r="J190" s="167">
        <v>28.184208033345964</v>
      </c>
      <c r="K190" s="165">
        <v>25.882062952496142</v>
      </c>
    </row>
    <row r="191" spans="1:11" s="124" customFormat="1" ht="12" customHeight="1">
      <c r="A191" s="142" t="s">
        <v>13</v>
      </c>
      <c r="B191" s="167">
        <v>18.251394171313905</v>
      </c>
      <c r="C191" s="165">
        <v>21.197655060544403</v>
      </c>
      <c r="D191" s="167">
        <v>18.04915203968832</v>
      </c>
      <c r="E191" s="165">
        <v>21.402159244264507</v>
      </c>
      <c r="F191" s="167">
        <v>16.736710586097228</v>
      </c>
      <c r="G191" s="165">
        <v>18.619626563238111</v>
      </c>
      <c r="H191" s="167">
        <v>20.3647631809514</v>
      </c>
      <c r="I191" s="165">
        <v>21.719262269142646</v>
      </c>
      <c r="J191" s="167">
        <v>19.74587912087912</v>
      </c>
      <c r="K191" s="165">
        <v>18.109590768648719</v>
      </c>
    </row>
    <row r="192" spans="1:11" s="124" customFormat="1" ht="12" customHeight="1">
      <c r="A192" s="142" t="s">
        <v>14</v>
      </c>
      <c r="B192" s="167">
        <v>18.257616414276935</v>
      </c>
      <c r="C192" s="165">
        <v>14.780375361060916</v>
      </c>
      <c r="D192" s="167">
        <v>15.90633341421985</v>
      </c>
      <c r="E192" s="165">
        <v>13.852901484480432</v>
      </c>
      <c r="F192" s="167">
        <v>11.766116411732042</v>
      </c>
      <c r="G192" s="165">
        <v>14.243181422639914</v>
      </c>
      <c r="H192" s="167">
        <v>15.41385352780498</v>
      </c>
      <c r="I192" s="165">
        <v>12.882441549893036</v>
      </c>
      <c r="J192" s="167">
        <v>12.03284861690034</v>
      </c>
      <c r="K192" s="165">
        <v>11.372951407001473</v>
      </c>
    </row>
    <row r="193" spans="1:11" s="124" customFormat="1" ht="12" customHeight="1">
      <c r="A193" s="142" t="s">
        <v>15</v>
      </c>
      <c r="B193" s="167">
        <v>11.602149784943727</v>
      </c>
      <c r="C193" s="165">
        <v>12.086825367463964</v>
      </c>
      <c r="D193" s="167">
        <v>10.594111461619347</v>
      </c>
      <c r="E193" s="165">
        <v>10.5944669365722</v>
      </c>
      <c r="F193" s="167">
        <v>8.1112120753192993</v>
      </c>
      <c r="G193" s="165">
        <v>7.0286666169413996</v>
      </c>
      <c r="H193" s="167">
        <v>8.1830129361438946</v>
      </c>
      <c r="I193" s="165">
        <v>7.1545209433030807</v>
      </c>
      <c r="J193" s="167">
        <v>5.6969969685486923</v>
      </c>
      <c r="K193" s="165">
        <v>7.516810070565036</v>
      </c>
    </row>
    <row r="194" spans="1:11" s="124" customFormat="1" ht="12" customHeight="1">
      <c r="A194" s="142" t="s">
        <v>16</v>
      </c>
      <c r="B194" s="167">
        <v>5.4872405130239326</v>
      </c>
      <c r="C194" s="165">
        <v>3.6461816474337994</v>
      </c>
      <c r="D194" s="167">
        <v>3.374989889185473</v>
      </c>
      <c r="E194" s="165">
        <v>4.2132253711201075</v>
      </c>
      <c r="F194" s="167">
        <v>4.1351153516078547</v>
      </c>
      <c r="G194" s="165">
        <v>3.923323636906094</v>
      </c>
      <c r="H194" s="167">
        <v>3.0890841622429521</v>
      </c>
      <c r="I194" s="165">
        <v>3.2386485904884874</v>
      </c>
      <c r="J194" s="167">
        <v>2.862116331943918</v>
      </c>
      <c r="K194" s="165">
        <v>1.9822412280953172</v>
      </c>
    </row>
    <row r="195" spans="1:11" s="124" customFormat="1" ht="12" customHeight="1">
      <c r="A195" s="142" t="s">
        <v>17</v>
      </c>
      <c r="B195" s="167">
        <v>2.9306764355881185</v>
      </c>
      <c r="C195" s="165">
        <v>2.2937150500149404</v>
      </c>
      <c r="D195" s="167">
        <v>1.6851357545363856</v>
      </c>
      <c r="E195" s="165">
        <v>0.85087719298245612</v>
      </c>
      <c r="F195" s="167">
        <v>0.4795799888939371</v>
      </c>
      <c r="G195" s="165">
        <v>0.28405559284950649</v>
      </c>
      <c r="H195" s="167">
        <v>0.64745142503736541</v>
      </c>
      <c r="I195" s="165">
        <v>0.57595665767921111</v>
      </c>
      <c r="J195" s="167">
        <v>0.29248768472906406</v>
      </c>
      <c r="K195" s="165">
        <v>1.1739820807227326</v>
      </c>
    </row>
    <row r="196" spans="1:11" s="124" customFormat="1" ht="12" customHeight="1">
      <c r="A196" s="142" t="s">
        <v>18</v>
      </c>
      <c r="B196" s="167">
        <v>0.90378079038041237</v>
      </c>
      <c r="C196" s="165">
        <v>0.25256477752956075</v>
      </c>
      <c r="D196" s="167">
        <v>7.3471918897786412E-2</v>
      </c>
      <c r="E196" s="165">
        <v>0.60661268556005399</v>
      </c>
      <c r="F196" s="167">
        <v>1.1490988944419203</v>
      </c>
      <c r="G196" s="165">
        <v>0.73096143805474756</v>
      </c>
      <c r="H196" s="167">
        <v>1.1402875843941658</v>
      </c>
      <c r="I196" s="165">
        <v>0.88988468208458338</v>
      </c>
      <c r="J196" s="167">
        <v>0.79694012883668053</v>
      </c>
      <c r="K196" s="165">
        <v>0</v>
      </c>
    </row>
    <row r="197" spans="1:11" s="124" customFormat="1" ht="12" customHeight="1">
      <c r="A197" s="142" t="s">
        <v>19</v>
      </c>
      <c r="B197" s="167">
        <v>0.37877904037457905</v>
      </c>
      <c r="C197" s="165">
        <v>0.13304116450148692</v>
      </c>
      <c r="D197" s="167">
        <v>0.23726711423872307</v>
      </c>
      <c r="E197" s="165">
        <v>5.4655870445344125E-2</v>
      </c>
      <c r="F197" s="167">
        <v>0.44298046342571562</v>
      </c>
      <c r="G197" s="165">
        <v>0.3549140995997116</v>
      </c>
      <c r="H197" s="167">
        <v>0</v>
      </c>
      <c r="I197" s="165">
        <v>4.873479411131787E-2</v>
      </c>
      <c r="J197" s="167">
        <v>0.11900814702538839</v>
      </c>
      <c r="K197" s="165">
        <v>9.5156750683580871E-2</v>
      </c>
    </row>
    <row r="198" spans="1:11" s="124" customFormat="1" ht="12" customHeight="1">
      <c r="A198" s="142" t="s">
        <v>20</v>
      </c>
      <c r="B198" s="167">
        <v>0.11977817703836792</v>
      </c>
      <c r="C198" s="165">
        <v>0.13090681426884276</v>
      </c>
      <c r="D198" s="167">
        <v>0.21367521367521369</v>
      </c>
      <c r="E198" s="165">
        <v>0.12078272604588394</v>
      </c>
      <c r="F198" s="167">
        <v>0.11358473421172195</v>
      </c>
      <c r="G198" s="165">
        <v>0</v>
      </c>
      <c r="H198" s="167">
        <v>0</v>
      </c>
      <c r="I198" s="165">
        <v>0.36709325434499168</v>
      </c>
      <c r="J198" s="167">
        <v>0.26347574838954146</v>
      </c>
      <c r="K198" s="165">
        <v>4.2419274401114364E-2</v>
      </c>
    </row>
    <row r="199" spans="1:11" s="124" customFormat="1" ht="12" customHeight="1">
      <c r="A199" s="147" t="s">
        <v>2</v>
      </c>
      <c r="B199" s="163">
        <v>100</v>
      </c>
      <c r="C199" s="162">
        <v>100</v>
      </c>
      <c r="D199" s="163">
        <v>100</v>
      </c>
      <c r="E199" s="162">
        <v>100</v>
      </c>
      <c r="F199" s="163">
        <v>100</v>
      </c>
      <c r="G199" s="162">
        <v>100</v>
      </c>
      <c r="H199" s="163">
        <v>100</v>
      </c>
      <c r="I199" s="162">
        <v>100</v>
      </c>
      <c r="J199" s="163">
        <v>100</v>
      </c>
      <c r="K199" s="162">
        <v>100</v>
      </c>
    </row>
    <row r="200" spans="1:11" s="124" customFormat="1" ht="12" customHeight="1">
      <c r="A200" s="142" t="s">
        <v>11</v>
      </c>
      <c r="B200" s="167">
        <v>14.308848429191659</v>
      </c>
      <c r="C200" s="165">
        <v>17.309984448371239</v>
      </c>
      <c r="D200" s="167">
        <v>22.865142667673659</v>
      </c>
      <c r="E200" s="165">
        <v>21.286614144307936</v>
      </c>
      <c r="F200" s="167">
        <v>26.514195159947356</v>
      </c>
      <c r="G200" s="165">
        <v>19.069638625177042</v>
      </c>
      <c r="H200" s="167">
        <v>17.60513469535346</v>
      </c>
      <c r="I200" s="165">
        <v>14.95788012544158</v>
      </c>
      <c r="J200" s="167">
        <v>20.749401750825434</v>
      </c>
      <c r="K200" s="165">
        <v>17.321020241086298</v>
      </c>
    </row>
    <row r="201" spans="1:11" s="124" customFormat="1" ht="12" customHeight="1">
      <c r="A201" s="142" t="s">
        <v>12</v>
      </c>
      <c r="B201" s="167">
        <v>17.592725453941675</v>
      </c>
      <c r="C201" s="165">
        <v>23.011113171207921</v>
      </c>
      <c r="D201" s="167">
        <v>17.771842245841547</v>
      </c>
      <c r="E201" s="165">
        <v>21.158797495087505</v>
      </c>
      <c r="F201" s="167">
        <v>23.115481722220728</v>
      </c>
      <c r="G201" s="165">
        <v>22.606259903801657</v>
      </c>
      <c r="H201" s="167">
        <v>21.170493581630808</v>
      </c>
      <c r="I201" s="165">
        <v>24.086178658773932</v>
      </c>
      <c r="J201" s="167">
        <v>24.884136552267289</v>
      </c>
      <c r="K201" s="165">
        <v>23.346766225333823</v>
      </c>
    </row>
    <row r="202" spans="1:11" s="124" customFormat="1" ht="12" customHeight="1">
      <c r="A202" s="142" t="s">
        <v>13</v>
      </c>
      <c r="B202" s="167">
        <v>21.325521997056399</v>
      </c>
      <c r="C202" s="165">
        <v>18.723631286395921</v>
      </c>
      <c r="D202" s="167">
        <v>16.129091679407594</v>
      </c>
      <c r="E202" s="165">
        <v>16.631957835197326</v>
      </c>
      <c r="F202" s="167">
        <v>20.617227579167899</v>
      </c>
      <c r="G202" s="165">
        <v>22.873049038717731</v>
      </c>
      <c r="H202" s="167">
        <v>22.31603688302296</v>
      </c>
      <c r="I202" s="165">
        <v>19.0049868168832</v>
      </c>
      <c r="J202" s="167">
        <v>21.058370944779327</v>
      </c>
      <c r="K202" s="165">
        <v>22.805451260480478</v>
      </c>
    </row>
    <row r="203" spans="1:11" s="124" customFormat="1" ht="12" customHeight="1">
      <c r="A203" s="142" t="s">
        <v>14</v>
      </c>
      <c r="B203" s="167">
        <v>20.440392097376588</v>
      </c>
      <c r="C203" s="165">
        <v>16.507429591987314</v>
      </c>
      <c r="D203" s="167">
        <v>19.670639379593641</v>
      </c>
      <c r="E203" s="165">
        <v>20.020568196426275</v>
      </c>
      <c r="F203" s="167">
        <v>15.560957266793801</v>
      </c>
      <c r="G203" s="165">
        <v>17.623858871702822</v>
      </c>
      <c r="H203" s="167">
        <v>18.490327246429217</v>
      </c>
      <c r="I203" s="165">
        <v>20.838137765406621</v>
      </c>
      <c r="J203" s="167">
        <v>18.214373462306092</v>
      </c>
      <c r="K203" s="165">
        <v>18.499633006803489</v>
      </c>
    </row>
    <row r="204" spans="1:11" s="124" customFormat="1" ht="12" customHeight="1">
      <c r="A204" s="142" t="s">
        <v>15</v>
      </c>
      <c r="B204" s="167">
        <v>15.95488666319557</v>
      </c>
      <c r="C204" s="165">
        <v>14.4887449343691</v>
      </c>
      <c r="D204" s="167">
        <v>16.232615543316079</v>
      </c>
      <c r="E204" s="165">
        <v>12.108423778304225</v>
      </c>
      <c r="F204" s="167">
        <v>8.705111331954555</v>
      </c>
      <c r="G204" s="165">
        <v>10.092061533283784</v>
      </c>
      <c r="H204" s="167">
        <v>11.028747062014101</v>
      </c>
      <c r="I204" s="165">
        <v>14.000543482252366</v>
      </c>
      <c r="J204" s="167">
        <v>11.185156015980237</v>
      </c>
      <c r="K204" s="165">
        <v>12.516232391384129</v>
      </c>
    </row>
    <row r="205" spans="1:11" s="124" customFormat="1" ht="12" customHeight="1">
      <c r="A205" s="142" t="s">
        <v>16</v>
      </c>
      <c r="B205" s="167">
        <v>8.3015263263624401</v>
      </c>
      <c r="C205" s="165">
        <v>5.8819968139972225</v>
      </c>
      <c r="D205" s="167">
        <v>4.2139001971005952</v>
      </c>
      <c r="E205" s="165">
        <v>6.7151488439571736</v>
      </c>
      <c r="F205" s="167">
        <v>4.5039751819720131</v>
      </c>
      <c r="G205" s="165">
        <v>5.9349188764706708</v>
      </c>
      <c r="H205" s="167">
        <v>6.9003796781775444</v>
      </c>
      <c r="I205" s="165">
        <v>3.9009540316835465</v>
      </c>
      <c r="J205" s="167">
        <v>2.6740307690236507</v>
      </c>
      <c r="K205" s="165">
        <v>3.9656437907574178</v>
      </c>
    </row>
    <row r="206" spans="1:11" s="124" customFormat="1" ht="12" customHeight="1">
      <c r="A206" s="142" t="s">
        <v>17</v>
      </c>
      <c r="B206" s="167">
        <v>1.7977279342732628</v>
      </c>
      <c r="C206" s="165">
        <v>2.9809180379974345</v>
      </c>
      <c r="D206" s="167">
        <v>2.0870558328881685</v>
      </c>
      <c r="E206" s="165">
        <v>0.85762033313132435</v>
      </c>
      <c r="F206" s="167">
        <v>0.84875506969998116</v>
      </c>
      <c r="G206" s="165">
        <v>1.2543646842703089</v>
      </c>
      <c r="H206" s="167">
        <v>1.4265051527752668</v>
      </c>
      <c r="I206" s="165">
        <v>1.8904369156647745</v>
      </c>
      <c r="J206" s="167">
        <v>0.89156796817415362</v>
      </c>
      <c r="K206" s="165">
        <v>1.120740761652034</v>
      </c>
    </row>
    <row r="207" spans="1:11" s="124" customFormat="1" ht="12" customHeight="1">
      <c r="A207" s="142" t="s">
        <v>18</v>
      </c>
      <c r="B207" s="167">
        <v>0.15086975594357144</v>
      </c>
      <c r="C207" s="165">
        <v>0.7450403169353832</v>
      </c>
      <c r="D207" s="167">
        <v>0.82855932359496753</v>
      </c>
      <c r="E207" s="165">
        <v>0.75367748333425155</v>
      </c>
      <c r="F207" s="167">
        <v>0</v>
      </c>
      <c r="G207" s="165">
        <v>0.32989300388439369</v>
      </c>
      <c r="H207" s="167">
        <v>0.91448201048634958</v>
      </c>
      <c r="I207" s="165">
        <v>1.2151234953253183</v>
      </c>
      <c r="J207" s="167">
        <v>7.5727743616151214E-2</v>
      </c>
      <c r="K207" s="165">
        <v>6.7399712051491978E-2</v>
      </c>
    </row>
    <row r="208" spans="1:11" s="124" customFormat="1" ht="12" customHeight="1">
      <c r="A208" s="142" t="s">
        <v>19</v>
      </c>
      <c r="B208" s="167">
        <v>0.12750134265883348</v>
      </c>
      <c r="C208" s="165">
        <v>0.28227530545139451</v>
      </c>
      <c r="D208" s="167">
        <v>0.10573433787094517</v>
      </c>
      <c r="E208" s="165">
        <v>0</v>
      </c>
      <c r="F208" s="167">
        <v>0</v>
      </c>
      <c r="G208" s="165">
        <v>0</v>
      </c>
      <c r="H208" s="167">
        <v>2.7481468088953173E-2</v>
      </c>
      <c r="I208" s="165">
        <v>3.0846289999192124E-2</v>
      </c>
      <c r="J208" s="167">
        <v>0</v>
      </c>
      <c r="K208" s="165">
        <v>0.16126527962058548</v>
      </c>
    </row>
    <row r="209" spans="1:11" s="124" customFormat="1" ht="12" customHeight="1">
      <c r="A209" s="142" t="s">
        <v>20</v>
      </c>
      <c r="B209" s="167">
        <v>0</v>
      </c>
      <c r="C209" s="165">
        <v>6.8866093287069441E-2</v>
      </c>
      <c r="D209" s="167">
        <v>9.5418792712804165E-2</v>
      </c>
      <c r="E209" s="165">
        <v>0.4671918902539805</v>
      </c>
      <c r="F209" s="167">
        <v>0.13429668824366792</v>
      </c>
      <c r="G209" s="165">
        <v>0.21595546269159036</v>
      </c>
      <c r="H209" s="167">
        <v>0.12041222202133429</v>
      </c>
      <c r="I209" s="165">
        <v>7.491241856946658E-2</v>
      </c>
      <c r="J209" s="167">
        <v>0.26723479302766251</v>
      </c>
      <c r="K209" s="165">
        <v>0.19584733083025152</v>
      </c>
    </row>
    <row r="210" spans="1:11" s="124" customFormat="1" ht="12" customHeight="1">
      <c r="A210" s="147" t="s">
        <v>8</v>
      </c>
      <c r="B210" s="163">
        <v>100</v>
      </c>
      <c r="C210" s="162">
        <v>100</v>
      </c>
      <c r="D210" s="163">
        <v>100</v>
      </c>
      <c r="E210" s="162">
        <v>100</v>
      </c>
      <c r="F210" s="163">
        <v>100</v>
      </c>
      <c r="G210" s="162">
        <v>100</v>
      </c>
      <c r="H210" s="163">
        <v>100</v>
      </c>
      <c r="I210" s="162">
        <v>100</v>
      </c>
      <c r="J210" s="163">
        <v>100</v>
      </c>
      <c r="K210" s="162">
        <v>100</v>
      </c>
    </row>
    <row r="211" spans="1:11" s="124" customFormat="1" ht="12" customHeight="1">
      <c r="A211" s="142" t="s">
        <v>11</v>
      </c>
      <c r="B211" s="167">
        <v>15.134319515672153</v>
      </c>
      <c r="C211" s="165">
        <v>14.260583689006806</v>
      </c>
      <c r="D211" s="167">
        <v>15.745008392762749</v>
      </c>
      <c r="E211" s="165">
        <v>17.287251205369078</v>
      </c>
      <c r="F211" s="167">
        <v>19.360135647673019</v>
      </c>
      <c r="G211" s="165">
        <v>19.121723011739782</v>
      </c>
      <c r="H211" s="167">
        <v>14.819653297013833</v>
      </c>
      <c r="I211" s="165">
        <v>18.474760102996331</v>
      </c>
      <c r="J211" s="167">
        <v>19.144295166463351</v>
      </c>
      <c r="K211" s="165">
        <v>18.509225568580625</v>
      </c>
    </row>
    <row r="212" spans="1:11" s="124" customFormat="1" ht="12" customHeight="1">
      <c r="A212" s="142" t="s">
        <v>12</v>
      </c>
      <c r="B212" s="167">
        <v>19.814674245089144</v>
      </c>
      <c r="C212" s="165">
        <v>16.730111123928175</v>
      </c>
      <c r="D212" s="167">
        <v>17.686008661702108</v>
      </c>
      <c r="E212" s="165">
        <v>15.093156822435075</v>
      </c>
      <c r="F212" s="167">
        <v>15.613761099460085</v>
      </c>
      <c r="G212" s="165">
        <v>16.102921705357932</v>
      </c>
      <c r="H212" s="167">
        <v>18.277417980005744</v>
      </c>
      <c r="I212" s="165">
        <v>22.182296884443744</v>
      </c>
      <c r="J212" s="167">
        <v>21.975909065203869</v>
      </c>
      <c r="K212" s="165">
        <v>21.675043768001355</v>
      </c>
    </row>
    <row r="213" spans="1:11" s="124" customFormat="1" ht="12" customHeight="1">
      <c r="A213" s="142" t="s">
        <v>13</v>
      </c>
      <c r="B213" s="167">
        <v>18.081758095273358</v>
      </c>
      <c r="C213" s="165">
        <v>19.742761564194254</v>
      </c>
      <c r="D213" s="167">
        <v>17.816768832710444</v>
      </c>
      <c r="E213" s="165">
        <v>17.467941331022466</v>
      </c>
      <c r="F213" s="167">
        <v>16.414260854044887</v>
      </c>
      <c r="G213" s="165">
        <v>19.988525024273986</v>
      </c>
      <c r="H213" s="167">
        <v>20.062817911443425</v>
      </c>
      <c r="I213" s="165">
        <v>17.08381285135907</v>
      </c>
      <c r="J213" s="167">
        <v>20.413472180706247</v>
      </c>
      <c r="K213" s="165">
        <v>21.266811349829364</v>
      </c>
    </row>
    <row r="214" spans="1:11" s="124" customFormat="1" ht="12" customHeight="1">
      <c r="A214" s="142" t="s">
        <v>14</v>
      </c>
      <c r="B214" s="167">
        <v>18.941736248680876</v>
      </c>
      <c r="C214" s="165">
        <v>17.096358672665051</v>
      </c>
      <c r="D214" s="167">
        <v>18.944459385519934</v>
      </c>
      <c r="E214" s="165">
        <v>21.409936113134144</v>
      </c>
      <c r="F214" s="167">
        <v>20.428361072687519</v>
      </c>
      <c r="G214" s="165">
        <v>17.835643039985875</v>
      </c>
      <c r="H214" s="167">
        <v>18.224606461535611</v>
      </c>
      <c r="I214" s="165">
        <v>17.566504665468909</v>
      </c>
      <c r="J214" s="167">
        <v>15.571856746996712</v>
      </c>
      <c r="K214" s="165">
        <v>16.315581408482522</v>
      </c>
    </row>
    <row r="215" spans="1:11" s="124" customFormat="1" ht="12" customHeight="1">
      <c r="A215" s="142" t="s">
        <v>15</v>
      </c>
      <c r="B215" s="167">
        <v>13.007053857404699</v>
      </c>
      <c r="C215" s="165">
        <v>15.963971238512709</v>
      </c>
      <c r="D215" s="167">
        <v>15.373130175923436</v>
      </c>
      <c r="E215" s="165">
        <v>15.791948226747671</v>
      </c>
      <c r="F215" s="167">
        <v>16.600776404444247</v>
      </c>
      <c r="G215" s="165">
        <v>14.890105040162416</v>
      </c>
      <c r="H215" s="167">
        <v>13.347416404925369</v>
      </c>
      <c r="I215" s="165">
        <v>15.845207441567796</v>
      </c>
      <c r="J215" s="167">
        <v>14.623407469643968</v>
      </c>
      <c r="K215" s="165">
        <v>14.305883871592348</v>
      </c>
    </row>
    <row r="216" spans="1:11" s="124" customFormat="1" ht="12" customHeight="1">
      <c r="A216" s="142" t="s">
        <v>16</v>
      </c>
      <c r="B216" s="167">
        <v>8.7340084794401349</v>
      </c>
      <c r="C216" s="165">
        <v>9.0225708463106091</v>
      </c>
      <c r="D216" s="167">
        <v>8.0811640437351038</v>
      </c>
      <c r="E216" s="165">
        <v>7.3815603882993921</v>
      </c>
      <c r="F216" s="167">
        <v>6.7984471911115074</v>
      </c>
      <c r="G216" s="165">
        <v>6.9105834583811463</v>
      </c>
      <c r="H216" s="167">
        <v>8.5221113489173632</v>
      </c>
      <c r="I216" s="165">
        <v>6.3610998418625444</v>
      </c>
      <c r="J216" s="167">
        <v>5.6050605504883624</v>
      </c>
      <c r="K216" s="165">
        <v>5.7079928034917584</v>
      </c>
    </row>
    <row r="217" spans="1:11" s="124" customFormat="1" ht="12" customHeight="1">
      <c r="A217" s="142" t="s">
        <v>17</v>
      </c>
      <c r="B217" s="167">
        <v>3.8333364190102381</v>
      </c>
      <c r="C217" s="165">
        <v>4.0441035105933016</v>
      </c>
      <c r="D217" s="167">
        <v>3.621407572961393</v>
      </c>
      <c r="E217" s="165">
        <v>2.9472772026218506</v>
      </c>
      <c r="F217" s="167">
        <v>3.0119137923341217</v>
      </c>
      <c r="G217" s="165">
        <v>2.7742960543737314</v>
      </c>
      <c r="H217" s="167">
        <v>3.8561673661876572</v>
      </c>
      <c r="I217" s="165">
        <v>1.8769508449176611</v>
      </c>
      <c r="J217" s="167">
        <v>1.7272440843101928</v>
      </c>
      <c r="K217" s="165">
        <v>1.119815407950044</v>
      </c>
    </row>
    <row r="218" spans="1:11" s="124" customFormat="1" ht="12" customHeight="1">
      <c r="A218" s="142" t="s">
        <v>18</v>
      </c>
      <c r="B218" s="167">
        <v>1.6588599040971617</v>
      </c>
      <c r="C218" s="165">
        <v>1.5159380166878149</v>
      </c>
      <c r="D218" s="167">
        <v>2.244252580426779</v>
      </c>
      <c r="E218" s="165">
        <v>1.586569929844293</v>
      </c>
      <c r="F218" s="167">
        <v>0.81031636250055772</v>
      </c>
      <c r="G218" s="165">
        <v>1.2604819489804926</v>
      </c>
      <c r="H218" s="167">
        <v>0.91447313561442045</v>
      </c>
      <c r="I218" s="165">
        <v>0.40072527963835375</v>
      </c>
      <c r="J218" s="167">
        <v>0.70931726193842348</v>
      </c>
      <c r="K218" s="165">
        <v>0.60992827695261764</v>
      </c>
    </row>
    <row r="219" spans="1:11" s="124" customFormat="1" ht="12" customHeight="1">
      <c r="A219" s="142" t="s">
        <v>19</v>
      </c>
      <c r="B219" s="167">
        <v>0.26937959380149223</v>
      </c>
      <c r="C219" s="165">
        <v>1.1025877648325451</v>
      </c>
      <c r="D219" s="167">
        <v>0.3830067420315123</v>
      </c>
      <c r="E219" s="165">
        <v>0.3143639431010482</v>
      </c>
      <c r="F219" s="167">
        <v>0.47476685556200082</v>
      </c>
      <c r="G219" s="165">
        <v>0.3195339394474358</v>
      </c>
      <c r="H219" s="167">
        <v>0.87185331369115449</v>
      </c>
      <c r="I219" s="165">
        <v>0.14985800746806202</v>
      </c>
      <c r="J219" s="167">
        <v>0.22943747424887503</v>
      </c>
      <c r="K219" s="165">
        <v>0.48971754511936366</v>
      </c>
    </row>
    <row r="220" spans="1:11" s="124" customFormat="1" ht="12" customHeight="1">
      <c r="A220" s="142" t="s">
        <v>20</v>
      </c>
      <c r="B220" s="167">
        <v>0.52487364153074256</v>
      </c>
      <c r="C220" s="165">
        <v>0.52101357326873543</v>
      </c>
      <c r="D220" s="167">
        <v>0.10479361222653968</v>
      </c>
      <c r="E220" s="165">
        <v>0.71999483742498138</v>
      </c>
      <c r="F220" s="167">
        <v>0.48726072018205346</v>
      </c>
      <c r="G220" s="165">
        <v>0.79618677729720189</v>
      </c>
      <c r="H220" s="167">
        <v>1.103482780665425</v>
      </c>
      <c r="I220" s="165">
        <v>5.8784080277527094E-2</v>
      </c>
      <c r="J220" s="167">
        <v>0</v>
      </c>
      <c r="K220" s="165">
        <v>0</v>
      </c>
    </row>
    <row r="221" spans="1:11" s="124" customFormat="1" ht="12" customHeight="1">
      <c r="A221" s="147" t="s">
        <v>46</v>
      </c>
      <c r="B221" s="163">
        <v>100</v>
      </c>
      <c r="C221" s="162">
        <v>100</v>
      </c>
      <c r="D221" s="163">
        <v>100</v>
      </c>
      <c r="E221" s="162">
        <v>100</v>
      </c>
      <c r="F221" s="163">
        <v>100</v>
      </c>
      <c r="G221" s="162">
        <v>100</v>
      </c>
      <c r="H221" s="163">
        <v>100</v>
      </c>
      <c r="I221" s="162">
        <v>100</v>
      </c>
      <c r="J221" s="163">
        <v>100</v>
      </c>
      <c r="K221" s="162">
        <v>100</v>
      </c>
    </row>
    <row r="222" spans="1:11" s="124" customFormat="1" ht="12" customHeight="1">
      <c r="A222" s="142" t="s">
        <v>11</v>
      </c>
      <c r="B222" s="167">
        <v>13.448865341702444</v>
      </c>
      <c r="C222" s="165">
        <v>14.387801576762953</v>
      </c>
      <c r="D222" s="167">
        <v>18.136932394626005</v>
      </c>
      <c r="E222" s="165">
        <v>16.32898781911415</v>
      </c>
      <c r="F222" s="167">
        <v>16.473583919326824</v>
      </c>
      <c r="G222" s="165">
        <v>18.660137528651802</v>
      </c>
      <c r="H222" s="167">
        <v>17.764571232717412</v>
      </c>
      <c r="I222" s="165">
        <v>16.329557383852933</v>
      </c>
      <c r="J222" s="167">
        <v>15.847657000192051</v>
      </c>
      <c r="K222" s="165">
        <v>16.094038837089361</v>
      </c>
    </row>
    <row r="223" spans="1:11" s="124" customFormat="1" ht="12" customHeight="1">
      <c r="A223" s="142" t="s">
        <v>12</v>
      </c>
      <c r="B223" s="167">
        <v>19.357701191423835</v>
      </c>
      <c r="C223" s="165">
        <v>21.802692941772673</v>
      </c>
      <c r="D223" s="167">
        <v>24.843975773972392</v>
      </c>
      <c r="E223" s="165">
        <v>22.781251336963763</v>
      </c>
      <c r="F223" s="167">
        <v>21.039555263261438</v>
      </c>
      <c r="G223" s="165">
        <v>22.336829432057602</v>
      </c>
      <c r="H223" s="167">
        <v>20.090337664563275</v>
      </c>
      <c r="I223" s="165">
        <v>24.10158443397378</v>
      </c>
      <c r="J223" s="167">
        <v>22.215887267140388</v>
      </c>
      <c r="K223" s="165">
        <v>21.861074249421964</v>
      </c>
    </row>
    <row r="224" spans="1:11" s="124" customFormat="1" ht="12" customHeight="1">
      <c r="A224" s="142" t="s">
        <v>13</v>
      </c>
      <c r="B224" s="167">
        <v>17.945087497226972</v>
      </c>
      <c r="C224" s="165">
        <v>20.479956892404211</v>
      </c>
      <c r="D224" s="167">
        <v>16.792203400252099</v>
      </c>
      <c r="E224" s="165">
        <v>18.00851989707671</v>
      </c>
      <c r="F224" s="167">
        <v>19.853515679892975</v>
      </c>
      <c r="G224" s="165">
        <v>22.294575258734458</v>
      </c>
      <c r="H224" s="167">
        <v>22.498730009119452</v>
      </c>
      <c r="I224" s="165">
        <v>19.029076438563511</v>
      </c>
      <c r="J224" s="167">
        <v>18.927045323602844</v>
      </c>
      <c r="K224" s="165">
        <v>21.91148945047431</v>
      </c>
    </row>
    <row r="225" spans="1:11" s="124" customFormat="1" ht="12" customHeight="1">
      <c r="A225" s="142" t="s">
        <v>14</v>
      </c>
      <c r="B225" s="167">
        <v>23.314324490088868</v>
      </c>
      <c r="C225" s="165">
        <v>20.588367363957687</v>
      </c>
      <c r="D225" s="167">
        <v>18.209487502690074</v>
      </c>
      <c r="E225" s="165">
        <v>18.954631853658238</v>
      </c>
      <c r="F225" s="167">
        <v>21.078340443949791</v>
      </c>
      <c r="G225" s="165">
        <v>17.722442175453221</v>
      </c>
      <c r="H225" s="167">
        <v>17.902281087234602</v>
      </c>
      <c r="I225" s="165">
        <v>15.899270037352602</v>
      </c>
      <c r="J225" s="167">
        <v>15.567385250624161</v>
      </c>
      <c r="K225" s="165">
        <v>18.536568405315037</v>
      </c>
    </row>
    <row r="226" spans="1:11" s="124" customFormat="1" ht="12" customHeight="1">
      <c r="A226" s="142" t="s">
        <v>15</v>
      </c>
      <c r="B226" s="167">
        <v>13.245944852605342</v>
      </c>
      <c r="C226" s="165">
        <v>11.634560488552752</v>
      </c>
      <c r="D226" s="167">
        <v>10.122052448734898</v>
      </c>
      <c r="E226" s="165">
        <v>13.449091475824639</v>
      </c>
      <c r="F226" s="167">
        <v>12.482082932834185</v>
      </c>
      <c r="G226" s="165">
        <v>10.595957491143988</v>
      </c>
      <c r="H226" s="167">
        <v>10.514300403336863</v>
      </c>
      <c r="I226" s="165">
        <v>12.851859085471546</v>
      </c>
      <c r="J226" s="167">
        <v>15.198290762435182</v>
      </c>
      <c r="K226" s="165">
        <v>11.076857104776696</v>
      </c>
    </row>
    <row r="227" spans="1:11" s="124" customFormat="1" ht="12" customHeight="1">
      <c r="A227" s="142" t="s">
        <v>16</v>
      </c>
      <c r="B227" s="167">
        <v>7.5452493116362831</v>
      </c>
      <c r="C227" s="165">
        <v>6.5745498399502207</v>
      </c>
      <c r="D227" s="167">
        <v>5.7232453039013738</v>
      </c>
      <c r="E227" s="165">
        <v>6.0794416228142554</v>
      </c>
      <c r="F227" s="167">
        <v>6.2466625070965645</v>
      </c>
      <c r="G227" s="165">
        <v>4.8447593248593455</v>
      </c>
      <c r="H227" s="167">
        <v>6.3138438186636643</v>
      </c>
      <c r="I227" s="165">
        <v>6.9383071702351016</v>
      </c>
      <c r="J227" s="167">
        <v>6.6088918763203388</v>
      </c>
      <c r="K227" s="165">
        <v>5.7496508602455858</v>
      </c>
    </row>
    <row r="228" spans="1:11" s="124" customFormat="1" ht="12" customHeight="1">
      <c r="A228" s="142" t="s">
        <v>17</v>
      </c>
      <c r="B228" s="167">
        <v>2.8767731074891363</v>
      </c>
      <c r="C228" s="165">
        <v>2.6570187761804873</v>
      </c>
      <c r="D228" s="167">
        <v>3.6400528791465554</v>
      </c>
      <c r="E228" s="165">
        <v>1.9362291204459192</v>
      </c>
      <c r="F228" s="167">
        <v>0.78076255037857711</v>
      </c>
      <c r="G228" s="165">
        <v>1.4077006783820705</v>
      </c>
      <c r="H228" s="167">
        <v>2.6581062140806795</v>
      </c>
      <c r="I228" s="165">
        <v>2.8350137936085544</v>
      </c>
      <c r="J228" s="167">
        <v>3.6339302861532552</v>
      </c>
      <c r="K228" s="165">
        <v>4.037851964744128</v>
      </c>
    </row>
    <row r="229" spans="1:11" s="124" customFormat="1" ht="12" customHeight="1">
      <c r="A229" s="142" t="s">
        <v>18</v>
      </c>
      <c r="B229" s="167">
        <v>0.49131552504860959</v>
      </c>
      <c r="C229" s="165">
        <v>1.1322158715496282</v>
      </c>
      <c r="D229" s="167">
        <v>1.5673133089433393</v>
      </c>
      <c r="E229" s="165">
        <v>1.3690508932445895</v>
      </c>
      <c r="F229" s="167">
        <v>1.4946347166714444</v>
      </c>
      <c r="G229" s="165">
        <v>1.5257808339700401</v>
      </c>
      <c r="H229" s="167">
        <v>1.1212642376688475</v>
      </c>
      <c r="I229" s="165">
        <v>0.98020067869436789</v>
      </c>
      <c r="J229" s="167">
        <v>1.4709765700019206</v>
      </c>
      <c r="K229" s="165">
        <v>0.49372127927123954</v>
      </c>
    </row>
    <row r="230" spans="1:11" s="124" customFormat="1" ht="12" customHeight="1">
      <c r="A230" s="142" t="s">
        <v>19</v>
      </c>
      <c r="B230" s="167">
        <v>0.48740066030718632</v>
      </c>
      <c r="C230" s="165">
        <v>0.19757648070101164</v>
      </c>
      <c r="D230" s="167">
        <v>0.34248470501429584</v>
      </c>
      <c r="E230" s="165">
        <v>0.55250982477370925</v>
      </c>
      <c r="F230" s="167">
        <v>0.40977386553346484</v>
      </c>
      <c r="G230" s="165">
        <v>0.50647125558565442</v>
      </c>
      <c r="H230" s="167">
        <v>0.37518284808460894</v>
      </c>
      <c r="I230" s="165">
        <v>0.27037914113424966</v>
      </c>
      <c r="J230" s="167">
        <v>0.18664778183214903</v>
      </c>
      <c r="K230" s="165">
        <v>3.0133223617493494E-2</v>
      </c>
    </row>
    <row r="231" spans="1:11" s="124" customFormat="1" ht="12" customHeight="1">
      <c r="A231" s="142" t="s">
        <v>20</v>
      </c>
      <c r="B231" s="167">
        <v>1.2873380224713236</v>
      </c>
      <c r="C231" s="165">
        <v>0.54525976816837629</v>
      </c>
      <c r="D231" s="167">
        <v>0.62225228271897193</v>
      </c>
      <c r="E231" s="165">
        <v>0.54028615608402542</v>
      </c>
      <c r="F231" s="167">
        <v>0.14108812105473209</v>
      </c>
      <c r="G231" s="165">
        <v>0.10534602116181611</v>
      </c>
      <c r="H231" s="167">
        <v>0.76138248453059298</v>
      </c>
      <c r="I231" s="165">
        <v>0.76475183711335171</v>
      </c>
      <c r="J231" s="167">
        <v>0.34328788169771463</v>
      </c>
      <c r="K231" s="165">
        <v>0.20861462504418574</v>
      </c>
    </row>
    <row r="232" spans="1:11" s="124" customFormat="1" ht="12" customHeight="1">
      <c r="A232" s="147" t="s">
        <v>47</v>
      </c>
      <c r="B232" s="163">
        <v>100</v>
      </c>
      <c r="C232" s="162">
        <v>100</v>
      </c>
      <c r="D232" s="163">
        <v>100</v>
      </c>
      <c r="E232" s="162">
        <v>100</v>
      </c>
      <c r="F232" s="163">
        <v>100</v>
      </c>
      <c r="G232" s="162">
        <v>100</v>
      </c>
      <c r="H232" s="163">
        <v>100</v>
      </c>
      <c r="I232" s="162">
        <v>100</v>
      </c>
      <c r="J232" s="163">
        <v>100</v>
      </c>
      <c r="K232" s="162">
        <v>100</v>
      </c>
    </row>
    <row r="233" spans="1:11" s="124" customFormat="1" ht="12" customHeight="1">
      <c r="A233" s="142" t="s">
        <v>11</v>
      </c>
      <c r="B233" s="167">
        <v>18.560832607313571</v>
      </c>
      <c r="C233" s="165">
        <v>17.668930897419148</v>
      </c>
      <c r="D233" s="167">
        <v>19.058238731779404</v>
      </c>
      <c r="E233" s="165">
        <v>18.047676550052557</v>
      </c>
      <c r="F233" s="167">
        <v>18.217451300762765</v>
      </c>
      <c r="G233" s="165">
        <v>19.561464235959761</v>
      </c>
      <c r="H233" s="167">
        <v>19.463636095385432</v>
      </c>
      <c r="I233" s="165">
        <v>22.422854062794773</v>
      </c>
      <c r="J233" s="167">
        <v>29.511642312636287</v>
      </c>
      <c r="K233" s="165">
        <v>26.714861052283968</v>
      </c>
    </row>
    <row r="234" spans="1:11" s="124" customFormat="1" ht="12" customHeight="1">
      <c r="A234" s="142" t="s">
        <v>12</v>
      </c>
      <c r="B234" s="167">
        <v>23.89790199910523</v>
      </c>
      <c r="C234" s="165">
        <v>21.37691977531864</v>
      </c>
      <c r="D234" s="167">
        <v>20.841450034705897</v>
      </c>
      <c r="E234" s="165">
        <v>21.970914524494177</v>
      </c>
      <c r="F234" s="167">
        <v>25.01375684667677</v>
      </c>
      <c r="G234" s="165">
        <v>23.99126518123467</v>
      </c>
      <c r="H234" s="167">
        <v>20.365304117996686</v>
      </c>
      <c r="I234" s="165">
        <v>21.714213242229921</v>
      </c>
      <c r="J234" s="167">
        <v>21.352534883970741</v>
      </c>
      <c r="K234" s="165">
        <v>21.104905346130927</v>
      </c>
    </row>
    <row r="235" spans="1:11" s="124" customFormat="1" ht="12" customHeight="1">
      <c r="A235" s="142" t="s">
        <v>13</v>
      </c>
      <c r="B235" s="167">
        <v>18.961595516729851</v>
      </c>
      <c r="C235" s="165">
        <v>21.889637412058896</v>
      </c>
      <c r="D235" s="167">
        <v>23.50328026689953</v>
      </c>
      <c r="E235" s="165">
        <v>23.607624078047763</v>
      </c>
      <c r="F235" s="167">
        <v>20.352513904997334</v>
      </c>
      <c r="G235" s="165">
        <v>17.274770732374385</v>
      </c>
      <c r="H235" s="167">
        <v>21.118169516960545</v>
      </c>
      <c r="I235" s="165">
        <v>19.801517157193022</v>
      </c>
      <c r="J235" s="167">
        <v>18.532814385408351</v>
      </c>
      <c r="K235" s="165">
        <v>22.891375980817966</v>
      </c>
    </row>
    <row r="236" spans="1:11" s="124" customFormat="1" ht="12" customHeight="1">
      <c r="A236" s="142" t="s">
        <v>14</v>
      </c>
      <c r="B236" s="167">
        <v>17.455555817184297</v>
      </c>
      <c r="C236" s="165">
        <v>19.324649635172712</v>
      </c>
      <c r="D236" s="167">
        <v>18.189471798661025</v>
      </c>
      <c r="E236" s="165">
        <v>18.531131362447766</v>
      </c>
      <c r="F236" s="167">
        <v>18.321580047916157</v>
      </c>
      <c r="G236" s="165">
        <v>18.970026409579241</v>
      </c>
      <c r="H236" s="167">
        <v>20.593355731008696</v>
      </c>
      <c r="I236" s="165">
        <v>19.452349057127229</v>
      </c>
      <c r="J236" s="167">
        <v>15.127666202382532</v>
      </c>
      <c r="K236" s="165">
        <v>15.636733023683208</v>
      </c>
    </row>
    <row r="237" spans="1:11" s="124" customFormat="1" ht="12" customHeight="1">
      <c r="A237" s="142" t="s">
        <v>15</v>
      </c>
      <c r="B237" s="167">
        <v>10.132567284372131</v>
      </c>
      <c r="C237" s="165">
        <v>9.6156717114225465</v>
      </c>
      <c r="D237" s="167">
        <v>9.2120642171021707</v>
      </c>
      <c r="E237" s="165">
        <v>10.908790798286841</v>
      </c>
      <c r="F237" s="167">
        <v>11.820729239860146</v>
      </c>
      <c r="G237" s="165">
        <v>12.154389203695631</v>
      </c>
      <c r="H237" s="167">
        <v>10.443162034675648</v>
      </c>
      <c r="I237" s="165">
        <v>10.13340520145533</v>
      </c>
      <c r="J237" s="167">
        <v>11.057243011568911</v>
      </c>
      <c r="K237" s="165">
        <v>8.3785006137964206</v>
      </c>
    </row>
    <row r="238" spans="1:11" s="124" customFormat="1" ht="12" customHeight="1">
      <c r="A238" s="142" t="s">
        <v>16</v>
      </c>
      <c r="B238" s="167">
        <v>5.4138312651581151</v>
      </c>
      <c r="C238" s="165">
        <v>4.8127344318584733</v>
      </c>
      <c r="D238" s="167">
        <v>5.2918653859071672</v>
      </c>
      <c r="E238" s="165">
        <v>3.9036912839135081</v>
      </c>
      <c r="F238" s="167">
        <v>3.6013308161831312</v>
      </c>
      <c r="G238" s="165">
        <v>4.0276745040725457</v>
      </c>
      <c r="H238" s="167">
        <v>4.4948509233771876</v>
      </c>
      <c r="I238" s="165">
        <v>4.0223689529712976</v>
      </c>
      <c r="J238" s="167">
        <v>2.8816648345943006</v>
      </c>
      <c r="K238" s="165">
        <v>3.196048730410562</v>
      </c>
    </row>
    <row r="239" spans="1:11" s="124" customFormat="1" ht="12" customHeight="1">
      <c r="A239" s="142" t="s">
        <v>17</v>
      </c>
      <c r="B239" s="167">
        <v>3.2075160705455739</v>
      </c>
      <c r="C239" s="165">
        <v>3.3217011588631573</v>
      </c>
      <c r="D239" s="167">
        <v>1.8651619981639462</v>
      </c>
      <c r="E239" s="165">
        <v>1.6923090288335403</v>
      </c>
      <c r="F239" s="167">
        <v>1.1792792258916553</v>
      </c>
      <c r="G239" s="165">
        <v>2.0435373451962771</v>
      </c>
      <c r="H239" s="167">
        <v>2.3745189206962105</v>
      </c>
      <c r="I239" s="165">
        <v>1.2072259169130528</v>
      </c>
      <c r="J239" s="167">
        <v>0.90159444004826639</v>
      </c>
      <c r="K239" s="165">
        <v>1.4767008621865509</v>
      </c>
    </row>
    <row r="240" spans="1:11" s="124" customFormat="1" ht="12" customHeight="1">
      <c r="A240" s="142" t="s">
        <v>18</v>
      </c>
      <c r="B240" s="167">
        <v>1.6755751253855755</v>
      </c>
      <c r="C240" s="165">
        <v>1.4439136357698694</v>
      </c>
      <c r="D240" s="167">
        <v>1.536015763193838</v>
      </c>
      <c r="E240" s="165">
        <v>0.99905307143663835</v>
      </c>
      <c r="F240" s="167">
        <v>0.78477519196092205</v>
      </c>
      <c r="G240" s="165">
        <v>1.107663906053691</v>
      </c>
      <c r="H240" s="167">
        <v>0.40509722754998378</v>
      </c>
      <c r="I240" s="165">
        <v>0.40980682800003171</v>
      </c>
      <c r="J240" s="167">
        <v>0.56824081666266835</v>
      </c>
      <c r="K240" s="165">
        <v>0.4501173751049915</v>
      </c>
    </row>
    <row r="241" spans="1:11" s="124" customFormat="1" ht="12" customHeight="1">
      <c r="A241" s="142" t="s">
        <v>19</v>
      </c>
      <c r="B241" s="167">
        <v>0.40170477289316914</v>
      </c>
      <c r="C241" s="165">
        <v>0.26359004982551737</v>
      </c>
      <c r="D241" s="167">
        <v>6.0455430912877008E-2</v>
      </c>
      <c r="E241" s="165">
        <v>0.16636405493923151</v>
      </c>
      <c r="F241" s="167">
        <v>0.47577525122118475</v>
      </c>
      <c r="G241" s="165">
        <v>0.31836790509645052</v>
      </c>
      <c r="H241" s="167">
        <v>0.42280178900378124</v>
      </c>
      <c r="I241" s="165">
        <v>0.49660343857257222</v>
      </c>
      <c r="J241" s="167">
        <v>6.6599112727949786E-2</v>
      </c>
      <c r="K241" s="165">
        <v>9.7633114855309164E-2</v>
      </c>
    </row>
    <row r="242" spans="1:11" s="124" customFormat="1" ht="12" customHeight="1">
      <c r="A242" s="142" t="s">
        <v>20</v>
      </c>
      <c r="B242" s="167">
        <v>0.29291954131248676</v>
      </c>
      <c r="C242" s="165">
        <v>0.28225129229104073</v>
      </c>
      <c r="D242" s="167">
        <v>0.44199637267414527</v>
      </c>
      <c r="E242" s="165">
        <v>0.17244524754797624</v>
      </c>
      <c r="F242" s="167">
        <v>0.23280817452993913</v>
      </c>
      <c r="G242" s="165">
        <v>0.55084057673734865</v>
      </c>
      <c r="H242" s="167">
        <v>0.31910364334582486</v>
      </c>
      <c r="I242" s="165">
        <v>0.33965614274277289</v>
      </c>
      <c r="J242" s="167">
        <v>0</v>
      </c>
      <c r="K242" s="165">
        <v>5.3123900730094695E-2</v>
      </c>
    </row>
    <row r="243" spans="1:11" s="124" customFormat="1" ht="12" customHeight="1">
      <c r="A243" s="147" t="s">
        <v>7</v>
      </c>
      <c r="B243" s="163">
        <v>100</v>
      </c>
      <c r="C243" s="162">
        <v>100</v>
      </c>
      <c r="D243" s="163">
        <v>100</v>
      </c>
      <c r="E243" s="162">
        <v>100</v>
      </c>
      <c r="F243" s="163">
        <v>100</v>
      </c>
      <c r="G243" s="162">
        <v>100</v>
      </c>
      <c r="H243" s="163">
        <v>100</v>
      </c>
      <c r="I243" s="162">
        <v>100</v>
      </c>
      <c r="J243" s="163">
        <v>100</v>
      </c>
      <c r="K243" s="162">
        <v>100</v>
      </c>
    </row>
    <row r="244" spans="1:11" s="124" customFormat="1" ht="12" customHeight="1">
      <c r="A244" s="142" t="s">
        <v>11</v>
      </c>
      <c r="B244" s="167">
        <v>17.893851019993615</v>
      </c>
      <c r="C244" s="165">
        <v>19.914738465853315</v>
      </c>
      <c r="D244" s="167">
        <v>18.93472529228475</v>
      </c>
      <c r="E244" s="165">
        <v>16.033561009430233</v>
      </c>
      <c r="F244" s="167">
        <v>19.625196052539387</v>
      </c>
      <c r="G244" s="165">
        <v>22.305131976159146</v>
      </c>
      <c r="H244" s="167">
        <v>23.636047838816932</v>
      </c>
      <c r="I244" s="165">
        <v>27.669931541961741</v>
      </c>
      <c r="J244" s="167">
        <v>26.724342261199336</v>
      </c>
      <c r="K244" s="165">
        <v>21.746529648408195</v>
      </c>
    </row>
    <row r="245" spans="1:11" s="124" customFormat="1" ht="12" customHeight="1">
      <c r="A245" s="142" t="s">
        <v>12</v>
      </c>
      <c r="B245" s="167">
        <v>20.374336206146079</v>
      </c>
      <c r="C245" s="165">
        <v>20.188472864955827</v>
      </c>
      <c r="D245" s="167">
        <v>22.004846999920105</v>
      </c>
      <c r="E245" s="165">
        <v>21.480454341102487</v>
      </c>
      <c r="F245" s="167">
        <v>17.711292087292563</v>
      </c>
      <c r="G245" s="165">
        <v>19.449905823464146</v>
      </c>
      <c r="H245" s="167">
        <v>22.008337055232989</v>
      </c>
      <c r="I245" s="165">
        <v>23.752081187876257</v>
      </c>
      <c r="J245" s="167">
        <v>19.782412894050722</v>
      </c>
      <c r="K245" s="165">
        <v>21.83061361153209</v>
      </c>
    </row>
    <row r="246" spans="1:11" s="124" customFormat="1" ht="12" customHeight="1">
      <c r="A246" s="142" t="s">
        <v>13</v>
      </c>
      <c r="B246" s="167">
        <v>18.618728417631523</v>
      </c>
      <c r="C246" s="165">
        <v>19.618005889777031</v>
      </c>
      <c r="D246" s="167">
        <v>22.282883698633785</v>
      </c>
      <c r="E246" s="165">
        <v>24.272691326461523</v>
      </c>
      <c r="F246" s="167">
        <v>23.628171200353567</v>
      </c>
      <c r="G246" s="165">
        <v>22.146192945790439</v>
      </c>
      <c r="H246" s="167">
        <v>19.859560319587118</v>
      </c>
      <c r="I246" s="165">
        <v>22.58162566291788</v>
      </c>
      <c r="J246" s="167">
        <v>23.338231808485425</v>
      </c>
      <c r="K246" s="165">
        <v>22.475089496553565</v>
      </c>
    </row>
    <row r="247" spans="1:11" s="124" customFormat="1" ht="12" customHeight="1">
      <c r="A247" s="142" t="s">
        <v>14</v>
      </c>
      <c r="B247" s="167">
        <v>18.95882301732393</v>
      </c>
      <c r="C247" s="165">
        <v>16.985556022998178</v>
      </c>
      <c r="D247" s="167">
        <v>16.653972143066394</v>
      </c>
      <c r="E247" s="165">
        <v>18.55551162123075</v>
      </c>
      <c r="F247" s="167">
        <v>19.612799603313626</v>
      </c>
      <c r="G247" s="165">
        <v>18.448796346466445</v>
      </c>
      <c r="H247" s="167">
        <v>18.487419979157362</v>
      </c>
      <c r="I247" s="165">
        <v>14.614815789354299</v>
      </c>
      <c r="J247" s="167">
        <v>15.326380658923917</v>
      </c>
      <c r="K247" s="165">
        <v>17.240233421109608</v>
      </c>
    </row>
    <row r="248" spans="1:11" s="124" customFormat="1" ht="12" customHeight="1">
      <c r="A248" s="142" t="s">
        <v>15</v>
      </c>
      <c r="B248" s="167">
        <v>14.03847827979455</v>
      </c>
      <c r="C248" s="165">
        <v>13.953162249333895</v>
      </c>
      <c r="D248" s="167">
        <v>13.616873951370209</v>
      </c>
      <c r="E248" s="165">
        <v>11.887725532041664</v>
      </c>
      <c r="F248" s="167">
        <v>11.367543940022745</v>
      </c>
      <c r="G248" s="165">
        <v>10.976081740072761</v>
      </c>
      <c r="H248" s="167">
        <v>10.650091806858221</v>
      </c>
      <c r="I248" s="165">
        <v>6.1113203010520492</v>
      </c>
      <c r="J248" s="167">
        <v>10.01611756340365</v>
      </c>
      <c r="K248" s="165">
        <v>10.831726339427322</v>
      </c>
    </row>
    <row r="249" spans="1:11" s="124" customFormat="1" ht="12" customHeight="1">
      <c r="A249" s="142" t="s">
        <v>16</v>
      </c>
      <c r="B249" s="167">
        <v>4.7241809581846139</v>
      </c>
      <c r="C249" s="165">
        <v>4.2383957369232927</v>
      </c>
      <c r="D249" s="167">
        <v>3.7108844443260804</v>
      </c>
      <c r="E249" s="165">
        <v>5.9170507910886743</v>
      </c>
      <c r="F249" s="167">
        <v>5.6166694513762749</v>
      </c>
      <c r="G249" s="165">
        <v>4.1257063240188874</v>
      </c>
      <c r="H249" s="167">
        <v>3.0822291697682496</v>
      </c>
      <c r="I249" s="165">
        <v>3.2827194490693068</v>
      </c>
      <c r="J249" s="167">
        <v>3.1969661057122538</v>
      </c>
      <c r="K249" s="165">
        <v>3.3225752853568031</v>
      </c>
    </row>
    <row r="250" spans="1:11" s="124" customFormat="1" ht="12" customHeight="1">
      <c r="A250" s="142" t="s">
        <v>17</v>
      </c>
      <c r="B250" s="167">
        <v>2.0161922172891091</v>
      </c>
      <c r="C250" s="165">
        <v>2.0799326882625158</v>
      </c>
      <c r="D250" s="167">
        <v>1.6495778848970677</v>
      </c>
      <c r="E250" s="165">
        <v>1.5832606611453859</v>
      </c>
      <c r="F250" s="167">
        <v>1.3722330316864022</v>
      </c>
      <c r="G250" s="165">
        <v>1.1868823696364528</v>
      </c>
      <c r="H250" s="167">
        <v>1.6153044513919905</v>
      </c>
      <c r="I250" s="165">
        <v>1.6345547505523372</v>
      </c>
      <c r="J250" s="167">
        <v>1.3244844749940743</v>
      </c>
      <c r="K250" s="165">
        <v>1.7431058702690183</v>
      </c>
    </row>
    <row r="251" spans="1:11" s="124" customFormat="1" ht="12" customHeight="1">
      <c r="A251" s="142" t="s">
        <v>18</v>
      </c>
      <c r="B251" s="167">
        <v>1.3922985403789792</v>
      </c>
      <c r="C251" s="165">
        <v>1.5986537652503154</v>
      </c>
      <c r="D251" s="167">
        <v>0.72811526272337479</v>
      </c>
      <c r="E251" s="165">
        <v>0.2697447174992823</v>
      </c>
      <c r="F251" s="167">
        <v>0.60419215574252039</v>
      </c>
      <c r="G251" s="165">
        <v>0.81275640529452753</v>
      </c>
      <c r="H251" s="167">
        <v>0.19056126246836386</v>
      </c>
      <c r="I251" s="165">
        <v>0.35295131721613049</v>
      </c>
      <c r="J251" s="167">
        <v>0.29106423323062336</v>
      </c>
      <c r="K251" s="165">
        <v>0.45113311951503188</v>
      </c>
    </row>
    <row r="252" spans="1:11" s="124" customFormat="1" ht="12" customHeight="1">
      <c r="A252" s="142" t="s">
        <v>19</v>
      </c>
      <c r="B252" s="167">
        <v>1.1131423928498883</v>
      </c>
      <c r="C252" s="165">
        <v>0.72135745337259849</v>
      </c>
      <c r="D252" s="167">
        <v>0.24075208394364697</v>
      </c>
      <c r="E252" s="165">
        <v>0</v>
      </c>
      <c r="F252" s="167">
        <v>0.46190247767291698</v>
      </c>
      <c r="G252" s="165">
        <v>0.48249348504786238</v>
      </c>
      <c r="H252" s="167">
        <v>0.39303260384100047</v>
      </c>
      <c r="I252" s="165">
        <v>0</v>
      </c>
      <c r="J252" s="167">
        <v>0</v>
      </c>
      <c r="K252" s="165">
        <v>8.1062982412857282E-2</v>
      </c>
    </row>
    <row r="253" spans="1:11" s="124" customFormat="1" ht="12" customHeight="1">
      <c r="A253" s="142" t="s">
        <v>20</v>
      </c>
      <c r="B253" s="167">
        <v>0.86996895040770716</v>
      </c>
      <c r="C253" s="165">
        <v>0.70172486327303329</v>
      </c>
      <c r="D253" s="167">
        <v>0.17736823883458946</v>
      </c>
      <c r="E253" s="165">
        <v>0</v>
      </c>
      <c r="F253" s="167">
        <v>0</v>
      </c>
      <c r="G253" s="165">
        <v>6.6052584049333021E-2</v>
      </c>
      <c r="H253" s="167">
        <v>7.7415512877772819E-2</v>
      </c>
      <c r="I253" s="165">
        <v>0</v>
      </c>
      <c r="J253" s="167">
        <v>0</v>
      </c>
      <c r="K253" s="165">
        <v>0.27793022541551071</v>
      </c>
    </row>
    <row r="254" spans="1:11" s="124" customFormat="1" ht="12" customHeight="1">
      <c r="A254" s="147" t="s">
        <v>1</v>
      </c>
      <c r="B254" s="163">
        <v>100</v>
      </c>
      <c r="C254" s="162">
        <v>100</v>
      </c>
      <c r="D254" s="163">
        <v>100</v>
      </c>
      <c r="E254" s="162">
        <v>100</v>
      </c>
      <c r="F254" s="163">
        <v>100</v>
      </c>
      <c r="G254" s="162">
        <v>100</v>
      </c>
      <c r="H254" s="163">
        <v>100</v>
      </c>
      <c r="I254" s="162">
        <v>100</v>
      </c>
      <c r="J254" s="163">
        <v>100</v>
      </c>
      <c r="K254" s="162">
        <v>100</v>
      </c>
    </row>
    <row r="255" spans="1:11" s="124" customFormat="1" ht="12" customHeight="1">
      <c r="A255" s="142" t="s">
        <v>11</v>
      </c>
      <c r="B255" s="171">
        <v>14.708519049230615</v>
      </c>
      <c r="C255" s="170">
        <v>15.96774039293356</v>
      </c>
      <c r="D255" s="171">
        <v>16.411906338865599</v>
      </c>
      <c r="E255" s="170">
        <v>16.390745004852359</v>
      </c>
      <c r="F255" s="171">
        <v>16.079994261073338</v>
      </c>
      <c r="G255" s="170">
        <v>16.903884821894845</v>
      </c>
      <c r="H255" s="171">
        <v>16.375167671611081</v>
      </c>
      <c r="I255" s="170">
        <v>19.830810698143214</v>
      </c>
      <c r="J255" s="171">
        <v>21.483524937902533</v>
      </c>
      <c r="K255" s="170">
        <v>23.200689642298062</v>
      </c>
    </row>
    <row r="256" spans="1:11" s="124" customFormat="1" ht="12" customHeight="1">
      <c r="A256" s="142" t="s">
        <v>12</v>
      </c>
      <c r="B256" s="171">
        <v>19.994041489951538</v>
      </c>
      <c r="C256" s="170">
        <v>19.218045348118405</v>
      </c>
      <c r="D256" s="171">
        <v>20.258853212437543</v>
      </c>
      <c r="E256" s="170">
        <v>19.930921391784214</v>
      </c>
      <c r="F256" s="171">
        <v>20.582899592695622</v>
      </c>
      <c r="G256" s="170">
        <v>20.558550642154209</v>
      </c>
      <c r="H256" s="171">
        <v>22.85052846721144</v>
      </c>
      <c r="I256" s="170">
        <v>23.579929132082153</v>
      </c>
      <c r="J256" s="171">
        <v>24.617111423735519</v>
      </c>
      <c r="K256" s="170">
        <v>24.561106414526755</v>
      </c>
    </row>
    <row r="257" spans="1:11" s="124" customFormat="1" ht="12" customHeight="1">
      <c r="A257" s="142" t="s">
        <v>13</v>
      </c>
      <c r="B257" s="171">
        <v>20.628325784687167</v>
      </c>
      <c r="C257" s="170">
        <v>22.07432125192037</v>
      </c>
      <c r="D257" s="171">
        <v>22.192972637705651</v>
      </c>
      <c r="E257" s="170">
        <v>22.874740402884903</v>
      </c>
      <c r="F257" s="171">
        <v>24.299412557090363</v>
      </c>
      <c r="G257" s="170">
        <v>23.419162369481803</v>
      </c>
      <c r="H257" s="171">
        <v>22.106759799261365</v>
      </c>
      <c r="I257" s="170">
        <v>22.434036016434959</v>
      </c>
      <c r="J257" s="171">
        <v>21.759048095311368</v>
      </c>
      <c r="K257" s="170">
        <v>20.311379097918007</v>
      </c>
    </row>
    <row r="258" spans="1:11" s="124" customFormat="1" ht="12" customHeight="1">
      <c r="A258" s="142" t="s">
        <v>14</v>
      </c>
      <c r="B258" s="171">
        <v>20.930481649229176</v>
      </c>
      <c r="C258" s="170">
        <v>20.71034778367353</v>
      </c>
      <c r="D258" s="171">
        <v>20.268278909749789</v>
      </c>
      <c r="E258" s="170">
        <v>21.566567328322229</v>
      </c>
      <c r="F258" s="171">
        <v>21.069433041870251</v>
      </c>
      <c r="G258" s="170">
        <v>20.442769002729978</v>
      </c>
      <c r="H258" s="171">
        <v>20.019090241224962</v>
      </c>
      <c r="I258" s="170">
        <v>18.470272307547347</v>
      </c>
      <c r="J258" s="171">
        <v>16.956386147319368</v>
      </c>
      <c r="K258" s="170">
        <v>17.614813708574125</v>
      </c>
    </row>
    <row r="259" spans="1:11" s="124" customFormat="1" ht="12" customHeight="1">
      <c r="A259" s="142" t="s">
        <v>15</v>
      </c>
      <c r="B259" s="171">
        <v>14.137060132347329</v>
      </c>
      <c r="C259" s="170">
        <v>13.047908611690978</v>
      </c>
      <c r="D259" s="171">
        <v>12.507563701303019</v>
      </c>
      <c r="E259" s="170">
        <v>11.748927653209348</v>
      </c>
      <c r="F259" s="171">
        <v>11.319554595525231</v>
      </c>
      <c r="G259" s="170">
        <v>12.162857312615118</v>
      </c>
      <c r="H259" s="171">
        <v>12.024630394697631</v>
      </c>
      <c r="I259" s="170">
        <v>10.660739116406694</v>
      </c>
      <c r="J259" s="171">
        <v>10.452913085529641</v>
      </c>
      <c r="K259" s="170">
        <v>9.8738055934097293</v>
      </c>
    </row>
    <row r="260" spans="1:11" s="124" customFormat="1" ht="12" customHeight="1">
      <c r="A260" s="142" t="s">
        <v>16</v>
      </c>
      <c r="B260" s="171">
        <v>5.8562612959669353</v>
      </c>
      <c r="C260" s="170">
        <v>5.2837452583055189</v>
      </c>
      <c r="D260" s="171">
        <v>5.2172076203396447</v>
      </c>
      <c r="E260" s="170">
        <v>5.002266616261049</v>
      </c>
      <c r="F260" s="171">
        <v>4.1560190978726119</v>
      </c>
      <c r="G260" s="170">
        <v>3.9876259838703119</v>
      </c>
      <c r="H260" s="171">
        <v>4.6581107862161106</v>
      </c>
      <c r="I260" s="170">
        <v>3.5932204357720239</v>
      </c>
      <c r="J260" s="171">
        <v>3.3910436770492165</v>
      </c>
      <c r="K260" s="170">
        <v>3.1667275592903033</v>
      </c>
    </row>
    <row r="261" spans="1:11" s="124" customFormat="1" ht="12" customHeight="1">
      <c r="A261" s="142" t="s">
        <v>17</v>
      </c>
      <c r="B261" s="171">
        <v>2.3670226171360267</v>
      </c>
      <c r="C261" s="170">
        <v>2.5214555426202585</v>
      </c>
      <c r="D261" s="171">
        <v>1.8624167992856668</v>
      </c>
      <c r="E261" s="170">
        <v>1.6858060725677244</v>
      </c>
      <c r="F261" s="171">
        <v>1.5668863931643007</v>
      </c>
      <c r="G261" s="170">
        <v>2.0665576343958247</v>
      </c>
      <c r="H261" s="171">
        <v>1.425562997413012</v>
      </c>
      <c r="I261" s="170">
        <v>0.93317515111541305</v>
      </c>
      <c r="J261" s="171">
        <v>0.76007572593585826</v>
      </c>
      <c r="K261" s="170">
        <v>0.78231464863178279</v>
      </c>
    </row>
    <row r="262" spans="1:11" s="124" customFormat="1" ht="12" customHeight="1">
      <c r="A262" s="142" t="s">
        <v>18</v>
      </c>
      <c r="B262" s="171">
        <v>0.87730509731633022</v>
      </c>
      <c r="C262" s="170">
        <v>0.71102594488288251</v>
      </c>
      <c r="D262" s="171">
        <v>0.80833770253677484</v>
      </c>
      <c r="E262" s="170">
        <v>0.50716561682238404</v>
      </c>
      <c r="F262" s="171">
        <v>0.55053842291107058</v>
      </c>
      <c r="G262" s="170">
        <v>0.26220906051916454</v>
      </c>
      <c r="H262" s="171">
        <v>0.34342516617779206</v>
      </c>
      <c r="I262" s="170">
        <v>0.277960991237162</v>
      </c>
      <c r="J262" s="171">
        <v>0.41393730903655512</v>
      </c>
      <c r="K262" s="170">
        <v>0.33228704693887889</v>
      </c>
    </row>
    <row r="263" spans="1:11" s="124" customFormat="1" ht="12" customHeight="1">
      <c r="A263" s="142" t="s">
        <v>19</v>
      </c>
      <c r="B263" s="171">
        <v>0.28901473966171504</v>
      </c>
      <c r="C263" s="170">
        <v>0.25952707819459575</v>
      </c>
      <c r="D263" s="171">
        <v>0.29455304100767438</v>
      </c>
      <c r="E263" s="170">
        <v>0.11684938703168189</v>
      </c>
      <c r="F263" s="171">
        <v>0.22589052997393569</v>
      </c>
      <c r="G263" s="170">
        <v>0.13587338914201194</v>
      </c>
      <c r="H263" s="171">
        <v>0.10403108982142351</v>
      </c>
      <c r="I263" s="170">
        <v>0.13576831159041655</v>
      </c>
      <c r="J263" s="171">
        <v>0.15606796650034072</v>
      </c>
      <c r="K263" s="170">
        <v>0.10433973283694732</v>
      </c>
    </row>
    <row r="264" spans="1:11" s="124" customFormat="1" ht="12" customHeight="1">
      <c r="A264" s="142" t="s">
        <v>20</v>
      </c>
      <c r="B264" s="171">
        <v>0.21196814447316689</v>
      </c>
      <c r="C264" s="170">
        <v>0.2058827876599004</v>
      </c>
      <c r="D264" s="171">
        <v>0.17791003676863532</v>
      </c>
      <c r="E264" s="170">
        <v>0.17601052626410907</v>
      </c>
      <c r="F264" s="171">
        <v>0.14937150782327294</v>
      </c>
      <c r="G264" s="170">
        <v>6.0509783196730282E-2</v>
      </c>
      <c r="H264" s="171">
        <v>9.2693386365185898E-2</v>
      </c>
      <c r="I264" s="170">
        <v>8.4087839670615505E-2</v>
      </c>
      <c r="J264" s="171">
        <v>9.891631679599059E-3</v>
      </c>
      <c r="K264" s="170">
        <v>5.2536555575408629E-2</v>
      </c>
    </row>
    <row r="265" spans="1:11" s="124" customFormat="1" ht="12" customHeight="1">
      <c r="A265" s="172" t="s">
        <v>302</v>
      </c>
      <c r="B265" s="116" t="s">
        <v>266</v>
      </c>
      <c r="C265" s="116"/>
      <c r="D265" s="116" t="s">
        <v>266</v>
      </c>
      <c r="E265" s="116"/>
      <c r="F265" s="116"/>
      <c r="G265" s="116"/>
      <c r="H265" s="116"/>
      <c r="I265" s="116"/>
      <c r="J265" s="116"/>
      <c r="K265" s="116"/>
    </row>
    <row r="266" spans="1:11" s="124" customFormat="1" ht="12" customHeight="1">
      <c r="A266" s="147" t="s">
        <v>282</v>
      </c>
      <c r="B266" s="163">
        <v>100</v>
      </c>
      <c r="C266" s="162">
        <v>100</v>
      </c>
      <c r="D266" s="163">
        <v>100</v>
      </c>
      <c r="E266" s="162">
        <v>100</v>
      </c>
      <c r="F266" s="163">
        <v>100</v>
      </c>
      <c r="G266" s="162">
        <v>100</v>
      </c>
      <c r="H266" s="163">
        <v>100</v>
      </c>
      <c r="I266" s="162">
        <v>100</v>
      </c>
      <c r="J266" s="163">
        <v>100</v>
      </c>
      <c r="K266" s="162">
        <v>100</v>
      </c>
    </row>
    <row r="267" spans="1:11" s="124" customFormat="1" ht="12" customHeight="1">
      <c r="A267" s="142" t="s">
        <v>11</v>
      </c>
      <c r="B267" s="166">
        <v>4.1334223219973909</v>
      </c>
      <c r="C267" s="165">
        <v>5.0821664940795106</v>
      </c>
      <c r="D267" s="166">
        <v>7.9482101358854305</v>
      </c>
      <c r="E267" s="165">
        <v>4.5082944203721622</v>
      </c>
      <c r="F267" s="166">
        <v>4.6819674241936529</v>
      </c>
      <c r="G267" s="165">
        <v>4.9996239470517452</v>
      </c>
      <c r="H267" s="166">
        <v>4.4169684859081642</v>
      </c>
      <c r="I267" s="165">
        <v>6.0356344805570989</v>
      </c>
      <c r="J267" s="166">
        <v>5.7127010537992229</v>
      </c>
      <c r="K267" s="165">
        <v>5.0829944670355305</v>
      </c>
    </row>
    <row r="268" spans="1:11" s="124" customFormat="1" ht="12" customHeight="1">
      <c r="A268" s="142" t="s">
        <v>12</v>
      </c>
      <c r="B268" s="166">
        <v>8.7802991232594128</v>
      </c>
      <c r="C268" s="165">
        <v>9.5430192247084786</v>
      </c>
      <c r="D268" s="166">
        <v>10.316760729454053</v>
      </c>
      <c r="E268" s="165">
        <v>10.978362991319955</v>
      </c>
      <c r="F268" s="166">
        <v>10.583918109830682</v>
      </c>
      <c r="G268" s="165">
        <v>9.8601083032490973</v>
      </c>
      <c r="H268" s="166">
        <v>10.109903834145124</v>
      </c>
      <c r="I268" s="165">
        <v>10.255258273134627</v>
      </c>
      <c r="J268" s="166">
        <v>12.056482439177946</v>
      </c>
      <c r="K268" s="165">
        <v>13.860742617158856</v>
      </c>
    </row>
    <row r="269" spans="1:11" s="124" customFormat="1" ht="12" customHeight="1">
      <c r="A269" s="142" t="s">
        <v>13</v>
      </c>
      <c r="B269" s="166">
        <v>15.186724509298305</v>
      </c>
      <c r="C269" s="165">
        <v>18.136058709648374</v>
      </c>
      <c r="D269" s="166">
        <v>19.975272743924076</v>
      </c>
      <c r="E269" s="165">
        <v>17.821435081962615</v>
      </c>
      <c r="F269" s="166">
        <v>19.2911865061482</v>
      </c>
      <c r="G269" s="165">
        <v>18.311898315282793</v>
      </c>
      <c r="H269" s="166">
        <v>20.044960659423005</v>
      </c>
      <c r="I269" s="165">
        <v>17.205991889431431</v>
      </c>
      <c r="J269" s="166">
        <v>20.665257603693544</v>
      </c>
      <c r="K269" s="165">
        <v>21.428571428571427</v>
      </c>
    </row>
    <row r="270" spans="1:11" s="124" customFormat="1" ht="12" customHeight="1">
      <c r="A270" s="142" t="s">
        <v>14</v>
      </c>
      <c r="B270" s="166">
        <v>25.420168067226889</v>
      </c>
      <c r="C270" s="165">
        <v>24.104272657692135</v>
      </c>
      <c r="D270" s="166">
        <v>25.884629033919843</v>
      </c>
      <c r="E270" s="165">
        <v>27.962643557275673</v>
      </c>
      <c r="F270" s="166">
        <v>27.958217987510466</v>
      </c>
      <c r="G270" s="165">
        <v>30.8344614921781</v>
      </c>
      <c r="H270" s="166">
        <v>26.277007618333958</v>
      </c>
      <c r="I270" s="165">
        <v>29.047894917298212</v>
      </c>
      <c r="J270" s="166">
        <v>28.493052120339975</v>
      </c>
      <c r="K270" s="165">
        <v>22.950136657556165</v>
      </c>
    </row>
    <row r="271" spans="1:11" s="124" customFormat="1" ht="12" customHeight="1">
      <c r="A271" s="142" t="s">
        <v>15</v>
      </c>
      <c r="B271" s="166">
        <v>20.161999817977733</v>
      </c>
      <c r="C271" s="165">
        <v>20.689748322903064</v>
      </c>
      <c r="D271" s="166">
        <v>18.215745309262417</v>
      </c>
      <c r="E271" s="165">
        <v>19.760772930601714</v>
      </c>
      <c r="F271" s="166">
        <v>19.901982875168994</v>
      </c>
      <c r="G271" s="165">
        <v>19.577316486161251</v>
      </c>
      <c r="H271" s="166">
        <v>18.138295657965948</v>
      </c>
      <c r="I271" s="165">
        <v>18.221586408295007</v>
      </c>
      <c r="J271" s="166">
        <v>15.70505613766845</v>
      </c>
      <c r="K271" s="165">
        <v>19.217052196520232</v>
      </c>
    </row>
    <row r="272" spans="1:11" s="124" customFormat="1" ht="12" customHeight="1">
      <c r="A272" s="142" t="s">
        <v>16</v>
      </c>
      <c r="B272" s="166">
        <v>14.636865576555532</v>
      </c>
      <c r="C272" s="165">
        <v>10.953131331322318</v>
      </c>
      <c r="D272" s="166">
        <v>8.4187148695522769</v>
      </c>
      <c r="E272" s="165">
        <v>10.570302749849256</v>
      </c>
      <c r="F272" s="166">
        <v>9.6214511041009469</v>
      </c>
      <c r="G272" s="165">
        <v>9.8920728038507821</v>
      </c>
      <c r="H272" s="166">
        <v>14.142833354148454</v>
      </c>
      <c r="I272" s="165">
        <v>13.124697035977348</v>
      </c>
      <c r="J272" s="166">
        <v>12.182398704861267</v>
      </c>
      <c r="K272" s="165">
        <v>12.06086260915939</v>
      </c>
    </row>
    <row r="273" spans="1:11" s="124" customFormat="1" ht="12" customHeight="1">
      <c r="A273" s="142" t="s">
        <v>17</v>
      </c>
      <c r="B273" s="166">
        <v>7.1800200224494128</v>
      </c>
      <c r="C273" s="165">
        <v>6.5868263473053901</v>
      </c>
      <c r="D273" s="166">
        <v>4.8092223506920195</v>
      </c>
      <c r="E273" s="165">
        <v>5.5165257386451279</v>
      </c>
      <c r="F273" s="166">
        <v>4.4453743642567431</v>
      </c>
      <c r="G273" s="165">
        <v>4.7194645006016849</v>
      </c>
      <c r="H273" s="166">
        <v>5.2412472419965859</v>
      </c>
      <c r="I273" s="165">
        <v>4.1687849517031017</v>
      </c>
      <c r="J273" s="166">
        <v>3.8614321476218314</v>
      </c>
      <c r="K273" s="165">
        <v>3.474768348776748</v>
      </c>
    </row>
    <row r="274" spans="1:11" s="124" customFormat="1" ht="12" customHeight="1">
      <c r="A274" s="142" t="s">
        <v>18</v>
      </c>
      <c r="B274" s="166">
        <v>2.378424293905288</v>
      </c>
      <c r="C274" s="165">
        <v>2.8409346720093644</v>
      </c>
      <c r="D274" s="166">
        <v>2.9867319954666698</v>
      </c>
      <c r="E274" s="165">
        <v>2.1048055754210311</v>
      </c>
      <c r="F274" s="166">
        <v>1.9812656923968326</v>
      </c>
      <c r="G274" s="165">
        <v>1.0444870637785799</v>
      </c>
      <c r="H274" s="166">
        <v>0.82948253611423339</v>
      </c>
      <c r="I274" s="165">
        <v>1.1562880552369919</v>
      </c>
      <c r="J274" s="166">
        <v>1.3236197928377629</v>
      </c>
      <c r="K274" s="165">
        <v>1.051596560229318</v>
      </c>
    </row>
    <row r="275" spans="1:11" s="124" customFormat="1" ht="12" customHeight="1">
      <c r="A275" s="142" t="s">
        <v>19</v>
      </c>
      <c r="B275" s="166">
        <v>1.0185662712738524</v>
      </c>
      <c r="C275" s="165">
        <v>1.2183152492008464</v>
      </c>
      <c r="D275" s="166">
        <v>1.0703696495827275</v>
      </c>
      <c r="E275" s="165">
        <v>8.2733863390966583E-2</v>
      </c>
      <c r="F275" s="166">
        <v>0.92464430567179545</v>
      </c>
      <c r="G275" s="165">
        <v>0.57254061371841158</v>
      </c>
      <c r="H275" s="166">
        <v>0.3965280379667791</v>
      </c>
      <c r="I275" s="165">
        <v>0.6254359726179638</v>
      </c>
      <c r="J275" s="166">
        <v>0</v>
      </c>
      <c r="K275" s="165">
        <v>0.87327511499233379</v>
      </c>
    </row>
    <row r="276" spans="1:11" s="124" customFormat="1" ht="12" customHeight="1">
      <c r="A276" s="142" t="s">
        <v>20</v>
      </c>
      <c r="B276" s="166">
        <v>1.1035099960561841</v>
      </c>
      <c r="C276" s="165">
        <v>0.84552699113052099</v>
      </c>
      <c r="D276" s="166">
        <v>0.37434318226048335</v>
      </c>
      <c r="E276" s="165">
        <v>0.69412309116149928</v>
      </c>
      <c r="F276" s="166">
        <v>0.60999163072168927</v>
      </c>
      <c r="G276" s="165">
        <v>0.18802647412755716</v>
      </c>
      <c r="H276" s="166">
        <v>0.40277257399775196</v>
      </c>
      <c r="I276" s="165">
        <v>0.15842801574821769</v>
      </c>
      <c r="J276" s="166">
        <v>0</v>
      </c>
      <c r="K276" s="165">
        <v>0</v>
      </c>
    </row>
    <row r="277" spans="1:11" s="124" customFormat="1" ht="12" customHeight="1">
      <c r="A277" s="147" t="s">
        <v>290</v>
      </c>
      <c r="B277" s="163">
        <v>100</v>
      </c>
      <c r="C277" s="162">
        <v>100</v>
      </c>
      <c r="D277" s="163">
        <v>100</v>
      </c>
      <c r="E277" s="162">
        <v>100</v>
      </c>
      <c r="F277" s="163">
        <v>100</v>
      </c>
      <c r="G277" s="162">
        <v>100</v>
      </c>
      <c r="H277" s="163">
        <v>100</v>
      </c>
      <c r="I277" s="162">
        <v>100</v>
      </c>
      <c r="J277" s="163">
        <v>100</v>
      </c>
      <c r="K277" s="162">
        <v>100</v>
      </c>
    </row>
    <row r="278" spans="1:11" s="124" customFormat="1" ht="12" customHeight="1">
      <c r="A278" s="142" t="s">
        <v>11</v>
      </c>
      <c r="B278" s="166">
        <v>4.2148362900707239</v>
      </c>
      <c r="C278" s="165">
        <v>4.7639674076455689</v>
      </c>
      <c r="D278" s="166">
        <v>4.5615130141689031</v>
      </c>
      <c r="E278" s="165">
        <v>4.0475970386305766</v>
      </c>
      <c r="F278" s="166">
        <v>3.7863990497204063</v>
      </c>
      <c r="G278" s="165">
        <v>4.3640554915221283</v>
      </c>
      <c r="H278" s="166">
        <v>3.7057260440145132</v>
      </c>
      <c r="I278" s="165">
        <v>3.8295381801554638</v>
      </c>
      <c r="J278" s="166">
        <v>4.1495547902276932</v>
      </c>
      <c r="K278" s="165">
        <v>3.9476877189593149</v>
      </c>
    </row>
    <row r="279" spans="1:11" s="124" customFormat="1" ht="12" customHeight="1">
      <c r="A279" s="142" t="s">
        <v>12</v>
      </c>
      <c r="B279" s="166">
        <v>13.296750675042631</v>
      </c>
      <c r="C279" s="165">
        <v>12.960283649938823</v>
      </c>
      <c r="D279" s="166">
        <v>13.996941514262531</v>
      </c>
      <c r="E279" s="165">
        <v>12.419768233346499</v>
      </c>
      <c r="F279" s="166">
        <v>12.835545402492571</v>
      </c>
      <c r="G279" s="165">
        <v>13.520712113427116</v>
      </c>
      <c r="H279" s="166">
        <v>12.182871041850552</v>
      </c>
      <c r="I279" s="165">
        <v>14.849199817101052</v>
      </c>
      <c r="J279" s="166">
        <v>16.576123328737115</v>
      </c>
      <c r="K279" s="165">
        <v>14.608517826557129</v>
      </c>
    </row>
    <row r="280" spans="1:11" s="124" customFormat="1" ht="12" customHeight="1">
      <c r="A280" s="142" t="s">
        <v>13</v>
      </c>
      <c r="B280" s="166">
        <v>22.338590881327917</v>
      </c>
      <c r="C280" s="165">
        <v>21.843545981477018</v>
      </c>
      <c r="D280" s="166">
        <v>22.285593907995754</v>
      </c>
      <c r="E280" s="165">
        <v>22.409432012033715</v>
      </c>
      <c r="F280" s="166">
        <v>23.420800466308204</v>
      </c>
      <c r="G280" s="165">
        <v>24.144089097498995</v>
      </c>
      <c r="H280" s="166">
        <v>25.258938557452016</v>
      </c>
      <c r="I280" s="165">
        <v>24.433104709647917</v>
      </c>
      <c r="J280" s="166">
        <v>22.894469030779067</v>
      </c>
      <c r="K280" s="165">
        <v>23.313173958831527</v>
      </c>
    </row>
    <row r="281" spans="1:11" s="124" customFormat="1" ht="12" customHeight="1">
      <c r="A281" s="142" t="s">
        <v>14</v>
      </c>
      <c r="B281" s="166">
        <v>24.811858640407486</v>
      </c>
      <c r="C281" s="165">
        <v>25.605450318093997</v>
      </c>
      <c r="D281" s="166">
        <v>24.643124648898322</v>
      </c>
      <c r="E281" s="165">
        <v>27.622080857822333</v>
      </c>
      <c r="F281" s="166">
        <v>27.243556247690904</v>
      </c>
      <c r="G281" s="165">
        <v>26.38888503145353</v>
      </c>
      <c r="H281" s="166">
        <v>26.928989484232552</v>
      </c>
      <c r="I281" s="165">
        <v>25.748148148148147</v>
      </c>
      <c r="J281" s="166">
        <v>26.332070613180591</v>
      </c>
      <c r="K281" s="165">
        <v>27.937029244836271</v>
      </c>
    </row>
    <row r="282" spans="1:11" s="124" customFormat="1" ht="12" customHeight="1">
      <c r="A282" s="142" t="s">
        <v>15</v>
      </c>
      <c r="B282" s="166">
        <v>18.542046104651643</v>
      </c>
      <c r="C282" s="165">
        <v>18.460913288499494</v>
      </c>
      <c r="D282" s="166">
        <v>18.647868422695211</v>
      </c>
      <c r="E282" s="165">
        <v>18.339481844385247</v>
      </c>
      <c r="F282" s="166">
        <v>20.723042661018372</v>
      </c>
      <c r="G282" s="165">
        <v>18.791851244948688</v>
      </c>
      <c r="H282" s="166">
        <v>17.417951728919988</v>
      </c>
      <c r="I282" s="165">
        <v>18.030178326474623</v>
      </c>
      <c r="J282" s="166">
        <v>18.801428580533997</v>
      </c>
      <c r="K282" s="165">
        <v>17.46656268921501</v>
      </c>
    </row>
    <row r="283" spans="1:11" s="124" customFormat="1" ht="12" customHeight="1">
      <c r="A283" s="142" t="s">
        <v>16</v>
      </c>
      <c r="B283" s="166">
        <v>9.7311160796951039</v>
      </c>
      <c r="C283" s="165">
        <v>9.2521144245282176</v>
      </c>
      <c r="D283" s="166">
        <v>9.3442981087322892</v>
      </c>
      <c r="E283" s="165">
        <v>9.7948722258170235</v>
      </c>
      <c r="F283" s="166">
        <v>7.420011510511805</v>
      </c>
      <c r="G283" s="165">
        <v>7.5257946702587102</v>
      </c>
      <c r="H283" s="166">
        <v>9.2588082543888088</v>
      </c>
      <c r="I283" s="165">
        <v>8.1764974851394605</v>
      </c>
      <c r="J283" s="166">
        <v>7.0184011540823112</v>
      </c>
      <c r="K283" s="165">
        <v>7.8374182178861638</v>
      </c>
    </row>
    <row r="284" spans="1:11" s="124" customFormat="1" ht="12" customHeight="1">
      <c r="A284" s="142" t="s">
        <v>17</v>
      </c>
      <c r="B284" s="166">
        <v>4.2638926122560656</v>
      </c>
      <c r="C284" s="165">
        <v>4.5387562628941938</v>
      </c>
      <c r="D284" s="166">
        <v>3.7822233318769118</v>
      </c>
      <c r="E284" s="165">
        <v>2.7995193236917961</v>
      </c>
      <c r="F284" s="166">
        <v>2.588393223811746</v>
      </c>
      <c r="G284" s="165">
        <v>3.456416380830706</v>
      </c>
      <c r="H284" s="166">
        <v>3.5411408653674625</v>
      </c>
      <c r="I284" s="165">
        <v>2.8835848193872882</v>
      </c>
      <c r="J284" s="166">
        <v>2.6772075117330996</v>
      </c>
      <c r="K284" s="165">
        <v>3.4246591479346264</v>
      </c>
    </row>
    <row r="285" spans="1:11" s="124" customFormat="1" ht="12" customHeight="1">
      <c r="A285" s="142" t="s">
        <v>18</v>
      </c>
      <c r="B285" s="166">
        <v>1.5215751086839364</v>
      </c>
      <c r="C285" s="165">
        <v>1.5373302729624569</v>
      </c>
      <c r="D285" s="166">
        <v>1.7378752886836029</v>
      </c>
      <c r="E285" s="165">
        <v>1.7116110219413609</v>
      </c>
      <c r="F285" s="166">
        <v>1.193884415031963</v>
      </c>
      <c r="G285" s="165">
        <v>0.93527377761730834</v>
      </c>
      <c r="H285" s="166">
        <v>1.0118653348866287</v>
      </c>
      <c r="I285" s="165">
        <v>1.2014631915866483</v>
      </c>
      <c r="J285" s="166">
        <v>1.0225696178058412</v>
      </c>
      <c r="K285" s="165">
        <v>0.82789297233367332</v>
      </c>
    </row>
    <row r="286" spans="1:11" s="124" customFormat="1" ht="12" customHeight="1">
      <c r="A286" s="142" t="s">
        <v>19</v>
      </c>
      <c r="B286" s="166">
        <v>0.61534592307415936</v>
      </c>
      <c r="C286" s="165">
        <v>0.4609906908757484</v>
      </c>
      <c r="D286" s="166">
        <v>0.45799263466699952</v>
      </c>
      <c r="E286" s="165">
        <v>0.33395238615450551</v>
      </c>
      <c r="F286" s="166">
        <v>0.46910487371555493</v>
      </c>
      <c r="G286" s="165">
        <v>0.60837927538848224</v>
      </c>
      <c r="H286" s="166">
        <v>0.49018771397236649</v>
      </c>
      <c r="I286" s="165">
        <v>0.39725651577503429</v>
      </c>
      <c r="J286" s="166">
        <v>0.27088640405203568</v>
      </c>
      <c r="K286" s="165">
        <v>0.29803204610190576</v>
      </c>
    </row>
    <row r="287" spans="1:11" s="124" customFormat="1" ht="12" customHeight="1">
      <c r="A287" s="142" t="s">
        <v>20</v>
      </c>
      <c r="B287" s="166">
        <v>0.6639876847903291</v>
      </c>
      <c r="C287" s="165">
        <v>0.57664770308448465</v>
      </c>
      <c r="D287" s="166">
        <v>0.54256912801947443</v>
      </c>
      <c r="E287" s="165">
        <v>0.52168505617694261</v>
      </c>
      <c r="F287" s="166">
        <v>0.31926214969847466</v>
      </c>
      <c r="G287" s="165">
        <v>0.26454291705433891</v>
      </c>
      <c r="H287" s="166">
        <v>0.20352097491510909</v>
      </c>
      <c r="I287" s="165">
        <v>0.45102880658436217</v>
      </c>
      <c r="J287" s="166">
        <v>0.2572889688682472</v>
      </c>
      <c r="K287" s="165">
        <v>0.33902617734438134</v>
      </c>
    </row>
    <row r="288" spans="1:11" s="124" customFormat="1" ht="12" customHeight="1">
      <c r="A288" s="147" t="s">
        <v>284</v>
      </c>
      <c r="B288" s="178">
        <v>100</v>
      </c>
      <c r="C288" s="181">
        <v>100</v>
      </c>
      <c r="D288" s="178">
        <v>100</v>
      </c>
      <c r="E288" s="181">
        <v>100</v>
      </c>
      <c r="F288" s="178">
        <v>100</v>
      </c>
      <c r="G288" s="181">
        <v>100</v>
      </c>
      <c r="H288" s="178">
        <v>100</v>
      </c>
      <c r="I288" s="181">
        <v>100</v>
      </c>
      <c r="J288" s="178">
        <v>100</v>
      </c>
      <c r="K288" s="181">
        <v>100</v>
      </c>
    </row>
    <row r="289" spans="1:11" s="124" customFormat="1" ht="12" customHeight="1">
      <c r="A289" s="142" t="s">
        <v>11</v>
      </c>
      <c r="B289" s="171">
        <v>19.479429545315657</v>
      </c>
      <c r="C289" s="170">
        <v>20.939745586729863</v>
      </c>
      <c r="D289" s="171">
        <v>22.420159124210397</v>
      </c>
      <c r="E289" s="170">
        <v>22.286189007546348</v>
      </c>
      <c r="F289" s="171">
        <v>24.212605762421262</v>
      </c>
      <c r="G289" s="170">
        <v>24.016373967703078</v>
      </c>
      <c r="H289" s="171">
        <v>22.932260769636923</v>
      </c>
      <c r="I289" s="170">
        <v>24.26684241859536</v>
      </c>
      <c r="J289" s="171">
        <v>25.893207845342879</v>
      </c>
      <c r="K289" s="170">
        <v>23.569330102757892</v>
      </c>
    </row>
    <row r="290" spans="1:11" s="124" customFormat="1" ht="12" customHeight="1">
      <c r="A290" s="142" t="s">
        <v>12</v>
      </c>
      <c r="B290" s="171">
        <v>24.830305348521918</v>
      </c>
      <c r="C290" s="170">
        <v>24.264663553592897</v>
      </c>
      <c r="D290" s="171">
        <v>23.68376264004554</v>
      </c>
      <c r="E290" s="170">
        <v>23.903539326197539</v>
      </c>
      <c r="F290" s="171">
        <v>25.274776163739599</v>
      </c>
      <c r="G290" s="170">
        <v>24.948467782968248</v>
      </c>
      <c r="H290" s="171">
        <v>26.179529943205743</v>
      </c>
      <c r="I290" s="170">
        <v>26.261990403734419</v>
      </c>
      <c r="J290" s="171">
        <v>25.886605359323489</v>
      </c>
      <c r="K290" s="170">
        <v>24.434356922175191</v>
      </c>
    </row>
    <row r="291" spans="1:11" s="124" customFormat="1" ht="12" customHeight="1">
      <c r="A291" s="142" t="s">
        <v>13</v>
      </c>
      <c r="B291" s="171">
        <v>20.463398238661185</v>
      </c>
      <c r="C291" s="170">
        <v>21.608525272380049</v>
      </c>
      <c r="D291" s="171">
        <v>21.401991106729032</v>
      </c>
      <c r="E291" s="170">
        <v>21.648886624972459</v>
      </c>
      <c r="F291" s="171">
        <v>21.455375251640486</v>
      </c>
      <c r="G291" s="170">
        <v>21.628950661655914</v>
      </c>
      <c r="H291" s="171">
        <v>21.370870173517538</v>
      </c>
      <c r="I291" s="170">
        <v>21.43892072895872</v>
      </c>
      <c r="J291" s="171">
        <v>20.971054517888611</v>
      </c>
      <c r="K291" s="170">
        <v>20.901009623620073</v>
      </c>
    </row>
    <row r="292" spans="1:11" s="124" customFormat="1" ht="12" customHeight="1">
      <c r="A292" s="142" t="s">
        <v>14</v>
      </c>
      <c r="B292" s="171">
        <v>18.322224058050395</v>
      </c>
      <c r="C292" s="170">
        <v>17.308095020778392</v>
      </c>
      <c r="D292" s="171">
        <v>16.857815260195668</v>
      </c>
      <c r="E292" s="170">
        <v>17.562913779337254</v>
      </c>
      <c r="F292" s="171">
        <v>16.824512597743059</v>
      </c>
      <c r="G292" s="170">
        <v>16.371701305407285</v>
      </c>
      <c r="H292" s="171">
        <v>16.217493902003003</v>
      </c>
      <c r="I292" s="170">
        <v>15.827464349124284</v>
      </c>
      <c r="J292" s="171">
        <v>14.8813004452093</v>
      </c>
      <c r="K292" s="170">
        <v>17.011807147854547</v>
      </c>
    </row>
    <row r="293" spans="1:11" s="124" customFormat="1" ht="12" customHeight="1">
      <c r="A293" s="142" t="s">
        <v>15</v>
      </c>
      <c r="B293" s="171">
        <v>11.066965730620632</v>
      </c>
      <c r="C293" s="170">
        <v>10.241314666014796</v>
      </c>
      <c r="D293" s="171">
        <v>10.243303147857965</v>
      </c>
      <c r="E293" s="170">
        <v>9.6266729977064838</v>
      </c>
      <c r="F293" s="171">
        <v>8.1147680163670319</v>
      </c>
      <c r="G293" s="170">
        <v>8.7699768789664319</v>
      </c>
      <c r="H293" s="171">
        <v>9.0045945346634202</v>
      </c>
      <c r="I293" s="170">
        <v>8.4419078984546356</v>
      </c>
      <c r="J293" s="171">
        <v>8.7480494391707762</v>
      </c>
      <c r="K293" s="170">
        <v>9.3776378274517729</v>
      </c>
    </row>
    <row r="294" spans="1:11" s="124" customFormat="1" ht="12" customHeight="1">
      <c r="A294" s="142" t="s">
        <v>16</v>
      </c>
      <c r="B294" s="171">
        <v>3.8552542534001173</v>
      </c>
      <c r="C294" s="170">
        <v>3.5446741659651546</v>
      </c>
      <c r="D294" s="171">
        <v>3.4920467239075617</v>
      </c>
      <c r="E294" s="170">
        <v>3.4667273019775955</v>
      </c>
      <c r="F294" s="171">
        <v>2.8764667811967377</v>
      </c>
      <c r="G294" s="170">
        <v>2.8467843405519355</v>
      </c>
      <c r="H294" s="171">
        <v>2.8103152756540224</v>
      </c>
      <c r="I294" s="170">
        <v>2.557427117926828</v>
      </c>
      <c r="J294" s="171">
        <v>2.4779802506193653</v>
      </c>
      <c r="K294" s="170">
        <v>3.1854120531558991</v>
      </c>
    </row>
    <row r="295" spans="1:11" s="124" customFormat="1" ht="12" customHeight="1">
      <c r="A295" s="142" t="s">
        <v>17</v>
      </c>
      <c r="B295" s="171">
        <v>1.2879365718851215</v>
      </c>
      <c r="C295" s="170">
        <v>1.3751448563783943</v>
      </c>
      <c r="D295" s="171">
        <v>1.2356677680550421</v>
      </c>
      <c r="E295" s="170">
        <v>0.99037674516933116</v>
      </c>
      <c r="F295" s="171">
        <v>0.70487573562604311</v>
      </c>
      <c r="G295" s="170">
        <v>0.92283935811085183</v>
      </c>
      <c r="H295" s="171">
        <v>0.91710118882952407</v>
      </c>
      <c r="I295" s="170">
        <v>0.81181226434807285</v>
      </c>
      <c r="J295" s="171">
        <v>0.69359726974976266</v>
      </c>
      <c r="K295" s="170">
        <v>1.0674107446902918</v>
      </c>
    </row>
    <row r="296" spans="1:11" s="124" customFormat="1" ht="12" customHeight="1">
      <c r="A296" s="142" t="s">
        <v>18</v>
      </c>
      <c r="B296" s="171">
        <v>0.40613548864590571</v>
      </c>
      <c r="C296" s="170">
        <v>0.44343363638108091</v>
      </c>
      <c r="D296" s="171">
        <v>0.47189503357962959</v>
      </c>
      <c r="E296" s="170">
        <v>0.3370981470933877</v>
      </c>
      <c r="F296" s="171">
        <v>0.36286680589487252</v>
      </c>
      <c r="G296" s="170">
        <v>0.37935719673804935</v>
      </c>
      <c r="H296" s="171">
        <v>0.34843633416662395</v>
      </c>
      <c r="I296" s="170">
        <v>0.28619922436100459</v>
      </c>
      <c r="J296" s="171">
        <v>0.30496760655296734</v>
      </c>
      <c r="K296" s="170">
        <v>0.26326678870757031</v>
      </c>
    </row>
    <row r="297" spans="1:11" s="124" customFormat="1" ht="12" customHeight="1">
      <c r="A297" s="142" t="s">
        <v>19</v>
      </c>
      <c r="B297" s="171">
        <v>0.18858230558391029</v>
      </c>
      <c r="C297" s="170">
        <v>0.20995310366001699</v>
      </c>
      <c r="D297" s="171">
        <v>0.12445884270100337</v>
      </c>
      <c r="E297" s="170">
        <v>9.7231990625305367E-2</v>
      </c>
      <c r="F297" s="171">
        <v>0.14080948890296982</v>
      </c>
      <c r="G297" s="170">
        <v>3.086078161256461E-2</v>
      </c>
      <c r="H297" s="171">
        <v>9.2851348999003949E-2</v>
      </c>
      <c r="I297" s="170">
        <v>5.6773304981726093E-2</v>
      </c>
      <c r="J297" s="171">
        <v>0.11056107375985597</v>
      </c>
      <c r="K297" s="170">
        <v>0.12024365528329106</v>
      </c>
    </row>
    <row r="298" spans="1:11" s="124" customFormat="1" ht="12" customHeight="1">
      <c r="A298" s="142" t="s">
        <v>20</v>
      </c>
      <c r="B298" s="171">
        <v>9.97684593151556E-2</v>
      </c>
      <c r="C298" s="170">
        <v>6.4450138119357486E-2</v>
      </c>
      <c r="D298" s="171">
        <v>6.8900352718160002E-2</v>
      </c>
      <c r="E298" s="170">
        <v>8.0364079374297098E-2</v>
      </c>
      <c r="F298" s="171">
        <v>3.2943396467940804E-2</v>
      </c>
      <c r="G298" s="170">
        <v>8.4687726285642417E-2</v>
      </c>
      <c r="H298" s="171">
        <v>0.12654652932419674</v>
      </c>
      <c r="I298" s="170">
        <v>5.066228951494308E-2</v>
      </c>
      <c r="J298" s="171">
        <v>3.2676192382993095E-2</v>
      </c>
      <c r="K298" s="170">
        <v>6.9525134303469086E-2</v>
      </c>
    </row>
    <row r="299" spans="1:11" s="124" customFormat="1" ht="12" customHeight="1">
      <c r="A299" s="172" t="s">
        <v>301</v>
      </c>
      <c r="B299" s="182"/>
      <c r="C299" s="182"/>
      <c r="D299" s="182"/>
      <c r="E299" s="182"/>
      <c r="F299" s="182"/>
      <c r="G299" s="182"/>
      <c r="H299" s="182"/>
      <c r="I299" s="182"/>
      <c r="J299" s="182"/>
      <c r="K299" s="182"/>
    </row>
    <row r="300" spans="1:11" s="124" customFormat="1" ht="12" customHeight="1">
      <c r="A300" s="147" t="s">
        <v>285</v>
      </c>
      <c r="B300" s="163">
        <v>100</v>
      </c>
      <c r="C300" s="162">
        <v>100</v>
      </c>
      <c r="D300" s="163">
        <v>100</v>
      </c>
      <c r="E300" s="162">
        <v>100</v>
      </c>
      <c r="F300" s="163">
        <v>100</v>
      </c>
      <c r="G300" s="162">
        <v>100</v>
      </c>
      <c r="H300" s="163">
        <v>100</v>
      </c>
      <c r="I300" s="162">
        <v>100</v>
      </c>
      <c r="J300" s="163">
        <v>100</v>
      </c>
      <c r="K300" s="162">
        <v>100</v>
      </c>
    </row>
    <row r="301" spans="1:11" s="124" customFormat="1" ht="12" customHeight="1">
      <c r="A301" s="142" t="s">
        <v>11</v>
      </c>
      <c r="B301" s="166" t="s">
        <v>266</v>
      </c>
      <c r="C301" s="165">
        <v>4.2188030533583172</v>
      </c>
      <c r="D301" s="166">
        <v>4.6865821551947162</v>
      </c>
      <c r="E301" s="165">
        <v>4.0472877963857119</v>
      </c>
      <c r="F301" s="166">
        <v>3.7461716266974863</v>
      </c>
      <c r="G301" s="165">
        <v>4.20340045849525</v>
      </c>
      <c r="H301" s="166">
        <v>3.7595698140721843</v>
      </c>
      <c r="I301" s="165">
        <v>4.7290490375085481</v>
      </c>
      <c r="J301" s="166">
        <v>5.4671670778436825</v>
      </c>
      <c r="K301" s="165">
        <v>4.1049393628681541</v>
      </c>
    </row>
    <row r="302" spans="1:11" s="124" customFormat="1" ht="12" customHeight="1">
      <c r="A302" s="142" t="s">
        <v>12</v>
      </c>
      <c r="B302" s="166">
        <v>11.275285983350592</v>
      </c>
      <c r="C302" s="165">
        <v>12.30177693381456</v>
      </c>
      <c r="D302" s="166">
        <v>13.450107287973095</v>
      </c>
      <c r="E302" s="165">
        <v>12.457611356213405</v>
      </c>
      <c r="F302" s="166">
        <v>11.534527593181162</v>
      </c>
      <c r="G302" s="165">
        <v>12.350607923281146</v>
      </c>
      <c r="H302" s="166">
        <v>11.422541469194313</v>
      </c>
      <c r="I302" s="165">
        <v>14.915048692183555</v>
      </c>
      <c r="J302" s="166">
        <v>17.338328696656344</v>
      </c>
      <c r="K302" s="165">
        <v>15.105010076724534</v>
      </c>
    </row>
    <row r="303" spans="1:11" s="124" customFormat="1" ht="12" customHeight="1">
      <c r="A303" s="142" t="s">
        <v>13</v>
      </c>
      <c r="B303" s="166">
        <v>20.870791784552413</v>
      </c>
      <c r="C303" s="165">
        <v>20.736081942680364</v>
      </c>
      <c r="D303" s="166">
        <v>22.06114653558765</v>
      </c>
      <c r="E303" s="165">
        <v>21.430537679207802</v>
      </c>
      <c r="F303" s="166">
        <v>22.291534238659345</v>
      </c>
      <c r="G303" s="165">
        <v>22.822363292766763</v>
      </c>
      <c r="H303" s="166">
        <v>24.27144094057601</v>
      </c>
      <c r="I303" s="165">
        <v>23.091773515748315</v>
      </c>
      <c r="J303" s="166">
        <v>23.17739226287334</v>
      </c>
      <c r="K303" s="165">
        <v>23.854435526641446</v>
      </c>
    </row>
    <row r="304" spans="1:11" s="124" customFormat="1" ht="12" customHeight="1">
      <c r="A304" s="142" t="s">
        <v>14</v>
      </c>
      <c r="B304" s="166">
        <v>24.914429215553579</v>
      </c>
      <c r="C304" s="165">
        <v>25.064135615387517</v>
      </c>
      <c r="D304" s="166">
        <v>24.968726697204424</v>
      </c>
      <c r="E304" s="165">
        <v>27.612620990841524</v>
      </c>
      <c r="F304" s="166">
        <v>27.776509679283446</v>
      </c>
      <c r="G304" s="165">
        <v>27.49892854780115</v>
      </c>
      <c r="H304" s="166">
        <v>27.10535909588042</v>
      </c>
      <c r="I304" s="165">
        <v>25.902229521480169</v>
      </c>
      <c r="J304" s="166">
        <v>25.543278568054173</v>
      </c>
      <c r="K304" s="165">
        <v>26.501431955591698</v>
      </c>
    </row>
    <row r="305" spans="1:11" s="124" customFormat="1" ht="12" customHeight="1">
      <c r="A305" s="142" t="s">
        <v>15</v>
      </c>
      <c r="B305" s="166">
        <v>19.539980594714915</v>
      </c>
      <c r="C305" s="165">
        <v>19.512475005973414</v>
      </c>
      <c r="D305" s="166">
        <v>18.60495198672977</v>
      </c>
      <c r="E305" s="165">
        <v>18.576158201337691</v>
      </c>
      <c r="F305" s="166">
        <v>21.342386593470096</v>
      </c>
      <c r="G305" s="165">
        <v>19.358049122847387</v>
      </c>
      <c r="H305" s="166">
        <v>17.431017590229676</v>
      </c>
      <c r="I305" s="165">
        <v>17.839434754649311</v>
      </c>
      <c r="J305" s="166">
        <v>17.555377670463493</v>
      </c>
      <c r="K305" s="165">
        <v>17.341689354028922</v>
      </c>
    </row>
    <row r="306" spans="1:11" s="124" customFormat="1" ht="12" customHeight="1">
      <c r="A306" s="142" t="s">
        <v>16</v>
      </c>
      <c r="B306" s="166">
        <v>11.319640920691089</v>
      </c>
      <c r="C306" s="165">
        <v>9.9289163596121686</v>
      </c>
      <c r="D306" s="166">
        <v>9.1311956902192932</v>
      </c>
      <c r="E306" s="165">
        <v>9.8633296381992537</v>
      </c>
      <c r="F306" s="166">
        <v>8.1274198208610233</v>
      </c>
      <c r="G306" s="165">
        <v>8.1939486680914353</v>
      </c>
      <c r="H306" s="166">
        <v>10.476810289828654</v>
      </c>
      <c r="I306" s="165">
        <v>8.5512800816815968</v>
      </c>
      <c r="J306" s="166">
        <v>6.966563434990289</v>
      </c>
      <c r="K306" s="165">
        <v>8.1741682282643282</v>
      </c>
    </row>
    <row r="307" spans="1:11" s="124" customFormat="1" ht="12" customHeight="1">
      <c r="A307" s="142" t="s">
        <v>17</v>
      </c>
      <c r="B307" s="166">
        <v>5.0194460524921114</v>
      </c>
      <c r="C307" s="165">
        <v>4.9811994617638549</v>
      </c>
      <c r="D307" s="166">
        <v>4.0521373894781689</v>
      </c>
      <c r="E307" s="165">
        <v>3.2278608149630612</v>
      </c>
      <c r="F307" s="166">
        <v>2.8327073100260041</v>
      </c>
      <c r="G307" s="165">
        <v>3.5608167773594239</v>
      </c>
      <c r="H307" s="166">
        <v>3.7097270324462266</v>
      </c>
      <c r="I307" s="165">
        <v>3.0916103700823481</v>
      </c>
      <c r="J307" s="166">
        <v>2.4397669413679068</v>
      </c>
      <c r="K307" s="165">
        <v>3.4823038574408653</v>
      </c>
    </row>
    <row r="308" spans="1:11" s="124" customFormat="1" ht="12" customHeight="1">
      <c r="A308" s="142" t="s">
        <v>18</v>
      </c>
      <c r="B308" s="166">
        <v>1.6814108783745219</v>
      </c>
      <c r="C308" s="165">
        <v>1.9074057772356292</v>
      </c>
      <c r="D308" s="166">
        <v>2.0136659006863384</v>
      </c>
      <c r="E308" s="165">
        <v>1.8095245180825974</v>
      </c>
      <c r="F308" s="166">
        <v>1.374602715978041</v>
      </c>
      <c r="G308" s="165">
        <v>1.0773487814208751</v>
      </c>
      <c r="H308" s="166">
        <v>1.078740202333212</v>
      </c>
      <c r="I308" s="165">
        <v>1.1183635402065695</v>
      </c>
      <c r="J308" s="166">
        <v>1.0231746365020209</v>
      </c>
      <c r="K308" s="165">
        <v>0.80560760881094651</v>
      </c>
    </row>
    <row r="309" spans="1:11" s="124" customFormat="1" ht="12" customHeight="1">
      <c r="A309" s="142" t="s">
        <v>19</v>
      </c>
      <c r="B309" s="166">
        <v>0.70364542141267217</v>
      </c>
      <c r="C309" s="165">
        <v>0.65864761880808365</v>
      </c>
      <c r="D309" s="166">
        <v>0.50813410235729173</v>
      </c>
      <c r="E309" s="165">
        <v>0.34788819367462481</v>
      </c>
      <c r="F309" s="166">
        <v>0.60430511412886445</v>
      </c>
      <c r="G309" s="165">
        <v>0.63654327947787925</v>
      </c>
      <c r="H309" s="166">
        <v>0.45527820816624137</v>
      </c>
      <c r="I309" s="165">
        <v>0.36544629176698989</v>
      </c>
      <c r="J309" s="166">
        <v>0.24408167550259829</v>
      </c>
      <c r="K309" s="165">
        <v>0.34190149559806243</v>
      </c>
    </row>
    <row r="310" spans="1:11" s="124" customFormat="1" ht="12" customHeight="1">
      <c r="A310" s="142" t="s">
        <v>20</v>
      </c>
      <c r="B310" s="166">
        <v>0.79887808099668145</v>
      </c>
      <c r="C310" s="165">
        <v>0.69055823136608863</v>
      </c>
      <c r="D310" s="166">
        <v>0.52335225456925016</v>
      </c>
      <c r="E310" s="165">
        <v>0.6271808110943301</v>
      </c>
      <c r="F310" s="166">
        <v>0.36983530771453338</v>
      </c>
      <c r="G310" s="165">
        <v>0.29799314845869085</v>
      </c>
      <c r="H310" s="166">
        <v>0.28951535727305872</v>
      </c>
      <c r="I310" s="165">
        <v>0.39576419469259955</v>
      </c>
      <c r="J310" s="166">
        <v>0.24486903574615507</v>
      </c>
      <c r="K310" s="165">
        <v>0.28851253403104338</v>
      </c>
    </row>
    <row r="311" spans="1:11" s="124" customFormat="1" ht="12" customHeight="1">
      <c r="A311" s="147" t="s">
        <v>286</v>
      </c>
      <c r="B311" s="163">
        <v>100</v>
      </c>
      <c r="C311" s="162">
        <v>100</v>
      </c>
      <c r="D311" s="163">
        <v>100</v>
      </c>
      <c r="E311" s="162">
        <v>100</v>
      </c>
      <c r="F311" s="163">
        <v>100</v>
      </c>
      <c r="G311" s="162">
        <v>100</v>
      </c>
      <c r="H311" s="163">
        <v>100</v>
      </c>
      <c r="I311" s="162">
        <v>100</v>
      </c>
      <c r="J311" s="163">
        <v>100</v>
      </c>
      <c r="K311" s="162">
        <v>100</v>
      </c>
    </row>
    <row r="312" spans="1:11" s="124" customFormat="1" ht="12" customHeight="1">
      <c r="A312" s="142" t="s">
        <v>11</v>
      </c>
      <c r="B312" s="166">
        <v>6.8840177761535903</v>
      </c>
      <c r="C312" s="165">
        <v>7.8567397493275735</v>
      </c>
      <c r="D312" s="166">
        <v>9.6894969799306612</v>
      </c>
      <c r="E312" s="165">
        <v>8.9081439295267497</v>
      </c>
      <c r="F312" s="166">
        <v>6.4231607046900372</v>
      </c>
      <c r="G312" s="165">
        <v>7.8383676712312997</v>
      </c>
      <c r="H312" s="166">
        <v>8.2504473494279473</v>
      </c>
      <c r="I312" s="165">
        <v>9.5828224699163247</v>
      </c>
      <c r="J312" s="166">
        <v>11.814508294429945</v>
      </c>
      <c r="K312" s="165">
        <v>10.519863044420855</v>
      </c>
    </row>
    <row r="313" spans="1:11" s="124" customFormat="1" ht="12" customHeight="1">
      <c r="A313" s="142" t="s">
        <v>12</v>
      </c>
      <c r="B313" s="166">
        <v>17.457859944270062</v>
      </c>
      <c r="C313" s="165">
        <v>17.724706781171744</v>
      </c>
      <c r="D313" s="166">
        <v>18.918256383864744</v>
      </c>
      <c r="E313" s="165">
        <v>19.327300792943149</v>
      </c>
      <c r="F313" s="166">
        <v>18.807527633487222</v>
      </c>
      <c r="G313" s="165">
        <v>18.840696526292458</v>
      </c>
      <c r="H313" s="166">
        <v>20.991186824794191</v>
      </c>
      <c r="I313" s="165">
        <v>22.175169112233913</v>
      </c>
      <c r="J313" s="166">
        <v>24.1679313549932</v>
      </c>
      <c r="K313" s="165">
        <v>22.329440964071587</v>
      </c>
    </row>
    <row r="314" spans="1:11" s="124" customFormat="1" ht="12" customHeight="1">
      <c r="A314" s="142" t="s">
        <v>13</v>
      </c>
      <c r="B314" s="166">
        <v>22.681889075235418</v>
      </c>
      <c r="C314" s="165">
        <v>23.536735473465285</v>
      </c>
      <c r="D314" s="166">
        <v>22.593651078835457</v>
      </c>
      <c r="E314" s="165">
        <v>24.547447830533148</v>
      </c>
      <c r="F314" s="166">
        <v>26.177131664249519</v>
      </c>
      <c r="G314" s="165">
        <v>27.16527386356767</v>
      </c>
      <c r="H314" s="166">
        <v>25.575433007198871</v>
      </c>
      <c r="I314" s="165">
        <v>25.911491467163444</v>
      </c>
      <c r="J314" s="166">
        <v>23.773558649155326</v>
      </c>
      <c r="K314" s="165">
        <v>26.203818608615041</v>
      </c>
    </row>
    <row r="315" spans="1:11" s="124" customFormat="1" ht="12" customHeight="1">
      <c r="A315" s="142" t="s">
        <v>14</v>
      </c>
      <c r="B315" s="166">
        <v>23.87463374206305</v>
      </c>
      <c r="C315" s="165">
        <v>23.365229379575524</v>
      </c>
      <c r="D315" s="166">
        <v>22.720026554075762</v>
      </c>
      <c r="E315" s="165">
        <v>23.919881036199708</v>
      </c>
      <c r="F315" s="166">
        <v>24.823047455061275</v>
      </c>
      <c r="G315" s="165">
        <v>22.108002452638459</v>
      </c>
      <c r="H315" s="166">
        <v>23.465737375635435</v>
      </c>
      <c r="I315" s="165">
        <v>22.025754320169501</v>
      </c>
      <c r="J315" s="166">
        <v>19.912933429257098</v>
      </c>
      <c r="K315" s="165">
        <v>22.4913655188912</v>
      </c>
    </row>
    <row r="316" spans="1:11" s="124" customFormat="1" ht="12" customHeight="1">
      <c r="A316" s="142" t="s">
        <v>15</v>
      </c>
      <c r="B316" s="166">
        <v>16.483564888833783</v>
      </c>
      <c r="C316" s="165">
        <v>16.103337530595212</v>
      </c>
      <c r="D316" s="166">
        <v>15.567022395865848</v>
      </c>
      <c r="E316" s="165">
        <v>14.723258822180973</v>
      </c>
      <c r="F316" s="166">
        <v>15.238286463780343</v>
      </c>
      <c r="G316" s="165">
        <v>14.657393467115357</v>
      </c>
      <c r="H316" s="166">
        <v>13.53507831640025</v>
      </c>
      <c r="I316" s="165">
        <v>13.254371199142156</v>
      </c>
      <c r="J316" s="166">
        <v>14.362045696821388</v>
      </c>
      <c r="K316" s="165">
        <v>12.198914522374892</v>
      </c>
    </row>
    <row r="317" spans="1:11" s="124" customFormat="1" ht="12" customHeight="1">
      <c r="A317" s="142" t="s">
        <v>16</v>
      </c>
      <c r="B317" s="166">
        <v>7.7938710119486556</v>
      </c>
      <c r="C317" s="165">
        <v>6.8231443622284154</v>
      </c>
      <c r="D317" s="166">
        <v>6.2889308787054272</v>
      </c>
      <c r="E317" s="165">
        <v>5.8733166518061157</v>
      </c>
      <c r="F317" s="166">
        <v>5.3634677498569934</v>
      </c>
      <c r="G317" s="165">
        <v>5.7396633667356589</v>
      </c>
      <c r="H317" s="166">
        <v>5.0224137366524735</v>
      </c>
      <c r="I317" s="165">
        <v>4.6125353295222125</v>
      </c>
      <c r="J317" s="166">
        <v>4.1967084845270417</v>
      </c>
      <c r="K317" s="165">
        <v>4.2957104196881115</v>
      </c>
    </row>
    <row r="318" spans="1:11" s="124" customFormat="1" ht="12" customHeight="1">
      <c r="A318" s="142" t="s">
        <v>17</v>
      </c>
      <c r="B318" s="166">
        <v>2.9773752112712821</v>
      </c>
      <c r="C318" s="165">
        <v>2.8785042027639047</v>
      </c>
      <c r="D318" s="166">
        <v>2.647337816871278</v>
      </c>
      <c r="E318" s="165">
        <v>1.6442369094419329</v>
      </c>
      <c r="F318" s="166">
        <v>1.6724543390208531</v>
      </c>
      <c r="G318" s="165">
        <v>2.388299878231682</v>
      </c>
      <c r="H318" s="166">
        <v>2.0731104913939506</v>
      </c>
      <c r="I318" s="165">
        <v>1.6179798521365092</v>
      </c>
      <c r="J318" s="166">
        <v>0.99695949671531126</v>
      </c>
      <c r="K318" s="165">
        <v>1.3196178401088468</v>
      </c>
    </row>
    <row r="319" spans="1:11" s="124" customFormat="1" ht="12" customHeight="1">
      <c r="A319" s="142" t="s">
        <v>18</v>
      </c>
      <c r="B319" s="166">
        <v>1.0723445075992404</v>
      </c>
      <c r="C319" s="165">
        <v>1.0073428502709356</v>
      </c>
      <c r="D319" s="166">
        <v>0.84290919389195351</v>
      </c>
      <c r="E319" s="165">
        <v>0.64468495878987975</v>
      </c>
      <c r="F319" s="166">
        <v>0.94369875598749631</v>
      </c>
      <c r="G319" s="165">
        <v>0.87468802266099754</v>
      </c>
      <c r="H319" s="166">
        <v>0.65653955821663812</v>
      </c>
      <c r="I319" s="165">
        <v>0.56132606308352395</v>
      </c>
      <c r="J319" s="166">
        <v>0.49677307552946248</v>
      </c>
      <c r="K319" s="165">
        <v>0.41191334120778073</v>
      </c>
    </row>
    <row r="320" spans="1:11" s="124" customFormat="1" ht="12" customHeight="1">
      <c r="A320" s="142" t="s">
        <v>19</v>
      </c>
      <c r="B320" s="166">
        <v>0.41846396804990899</v>
      </c>
      <c r="C320" s="165">
        <v>0.49533978171094228</v>
      </c>
      <c r="D320" s="166">
        <v>0.47048219095486565</v>
      </c>
      <c r="E320" s="165">
        <v>0.22551321001308425</v>
      </c>
      <c r="F320" s="166">
        <v>0.45314296610022592</v>
      </c>
      <c r="G320" s="165">
        <v>0.15875940250042458</v>
      </c>
      <c r="H320" s="166">
        <v>0.25310653393520871</v>
      </c>
      <c r="I320" s="165">
        <v>0.14737360638047431</v>
      </c>
      <c r="J320" s="166">
        <v>0.24444806200736233</v>
      </c>
      <c r="K320" s="165">
        <v>0.15310318018031488</v>
      </c>
    </row>
    <row r="321" spans="1:11" s="124" customFormat="1" ht="12" customHeight="1">
      <c r="A321" s="142" t="s">
        <v>20</v>
      </c>
      <c r="B321" s="166">
        <v>0.35597987457501024</v>
      </c>
      <c r="C321" s="165">
        <v>0.20891988889046087</v>
      </c>
      <c r="D321" s="166">
        <v>0.26188652700400289</v>
      </c>
      <c r="E321" s="165">
        <v>0.18621585856525966</v>
      </c>
      <c r="F321" s="166">
        <v>9.80822677660355E-2</v>
      </c>
      <c r="G321" s="165">
        <v>0.22885534902599736</v>
      </c>
      <c r="H321" s="166">
        <v>0.17694680634503063</v>
      </c>
      <c r="I321" s="165">
        <v>0.11117658025193673</v>
      </c>
      <c r="J321" s="166">
        <v>3.4133456563863698E-2</v>
      </c>
      <c r="K321" s="165">
        <v>7.6252560441367759E-2</v>
      </c>
    </row>
    <row r="322" spans="1:11" s="124" customFormat="1" ht="12" customHeight="1">
      <c r="A322" s="147" t="s">
        <v>287</v>
      </c>
      <c r="B322" s="163">
        <v>100</v>
      </c>
      <c r="C322" s="162">
        <v>100</v>
      </c>
      <c r="D322" s="163">
        <v>100</v>
      </c>
      <c r="E322" s="162">
        <v>100</v>
      </c>
      <c r="F322" s="163">
        <v>100</v>
      </c>
      <c r="G322" s="162">
        <v>100</v>
      </c>
      <c r="H322" s="163">
        <v>100</v>
      </c>
      <c r="I322" s="162">
        <v>100</v>
      </c>
      <c r="J322" s="163">
        <v>100</v>
      </c>
      <c r="K322" s="162">
        <v>100</v>
      </c>
    </row>
    <row r="323" spans="1:11" s="124" customFormat="1" ht="12" customHeight="1">
      <c r="A323" s="142" t="s">
        <v>11</v>
      </c>
      <c r="B323" s="166">
        <v>13.705567187976845</v>
      </c>
      <c r="C323" s="165">
        <v>14.494277478632881</v>
      </c>
      <c r="D323" s="166">
        <v>16.971260693518435</v>
      </c>
      <c r="E323" s="165">
        <v>17.513814541732653</v>
      </c>
      <c r="F323" s="166">
        <v>15.030383510630621</v>
      </c>
      <c r="G323" s="165">
        <v>15.545625723383797</v>
      </c>
      <c r="H323" s="166">
        <v>15.926681752608591</v>
      </c>
      <c r="I323" s="165">
        <v>19.992761914609641</v>
      </c>
      <c r="J323" s="166">
        <v>22.755016623675157</v>
      </c>
      <c r="K323" s="165">
        <v>20.268313475096942</v>
      </c>
    </row>
    <row r="324" spans="1:11" s="124" customFormat="1" ht="12" customHeight="1">
      <c r="A324" s="142" t="s">
        <v>12</v>
      </c>
      <c r="B324" s="166">
        <v>23.25903996892702</v>
      </c>
      <c r="C324" s="165">
        <v>22.532368944673387</v>
      </c>
      <c r="D324" s="166">
        <v>22.816086705026333</v>
      </c>
      <c r="E324" s="165">
        <v>23.771887612427054</v>
      </c>
      <c r="F324" s="166">
        <v>25.708635845325556</v>
      </c>
      <c r="G324" s="165">
        <v>24.80968888018749</v>
      </c>
      <c r="H324" s="166">
        <v>25.616954737901931</v>
      </c>
      <c r="I324" s="165">
        <v>25.124319558748898</v>
      </c>
      <c r="J324" s="166">
        <v>26.215811253716382</v>
      </c>
      <c r="K324" s="165">
        <v>26.139482425361976</v>
      </c>
    </row>
    <row r="325" spans="1:11" s="124" customFormat="1" ht="12" customHeight="1">
      <c r="A325" s="142" t="s">
        <v>13</v>
      </c>
      <c r="B325" s="166">
        <v>21.941539059095781</v>
      </c>
      <c r="C325" s="165">
        <v>23.84645851211301</v>
      </c>
      <c r="D325" s="166">
        <v>23.544311504855848</v>
      </c>
      <c r="E325" s="165">
        <v>23.248059855813281</v>
      </c>
      <c r="F325" s="166">
        <v>25.748762286918492</v>
      </c>
      <c r="G325" s="165">
        <v>23.892251083996015</v>
      </c>
      <c r="H325" s="166">
        <v>24.297670603347484</v>
      </c>
      <c r="I325" s="165">
        <v>25.129761728215339</v>
      </c>
      <c r="J325" s="166">
        <v>20.922082590931634</v>
      </c>
      <c r="K325" s="165">
        <v>21.11868431003883</v>
      </c>
    </row>
    <row r="326" spans="1:11" s="124" customFormat="1" ht="12" customHeight="1">
      <c r="A326" s="142" t="s">
        <v>14</v>
      </c>
      <c r="B326" s="166">
        <v>20.505392892055664</v>
      </c>
      <c r="C326" s="165">
        <v>19.549302327043431</v>
      </c>
      <c r="D326" s="166">
        <v>19.060340365939052</v>
      </c>
      <c r="E326" s="165">
        <v>19.044476194590988</v>
      </c>
      <c r="F326" s="166">
        <v>19.254774036171533</v>
      </c>
      <c r="G326" s="165">
        <v>19.387549449220618</v>
      </c>
      <c r="H326" s="166">
        <v>18.096864279214298</v>
      </c>
      <c r="I326" s="165">
        <v>16.888412396717829</v>
      </c>
      <c r="J326" s="166">
        <v>16.775872972554534</v>
      </c>
      <c r="K326" s="165">
        <v>17.766346976071297</v>
      </c>
    </row>
    <row r="327" spans="1:11" s="124" customFormat="1" ht="12" customHeight="1">
      <c r="A327" s="142" t="s">
        <v>15</v>
      </c>
      <c r="B327" s="166">
        <v>13.200468053091713</v>
      </c>
      <c r="C327" s="165">
        <v>12.304756875355595</v>
      </c>
      <c r="D327" s="166">
        <v>11.359637105367309</v>
      </c>
      <c r="E327" s="165">
        <v>10.584717518879998</v>
      </c>
      <c r="F327" s="166">
        <v>9.2209985421688483</v>
      </c>
      <c r="G327" s="165">
        <v>10.880556019416916</v>
      </c>
      <c r="H327" s="166">
        <v>10.956438274620158</v>
      </c>
      <c r="I327" s="165">
        <v>8.6169950789182597</v>
      </c>
      <c r="J327" s="166">
        <v>9.5005549972053327</v>
      </c>
      <c r="K327" s="165">
        <v>10.635696338293171</v>
      </c>
    </row>
    <row r="328" spans="1:11" s="124" customFormat="1" ht="12" customHeight="1">
      <c r="A328" s="142" t="s">
        <v>16</v>
      </c>
      <c r="B328" s="166">
        <v>4.6418528896729665</v>
      </c>
      <c r="C328" s="165">
        <v>4.7310996482558956</v>
      </c>
      <c r="D328" s="166">
        <v>4.21956343045027</v>
      </c>
      <c r="E328" s="165">
        <v>4.3063826236976936</v>
      </c>
      <c r="F328" s="166">
        <v>3.5848212352593065</v>
      </c>
      <c r="G328" s="165">
        <v>3.8219137064314221</v>
      </c>
      <c r="H328" s="166">
        <v>3.1226190866121999</v>
      </c>
      <c r="I328" s="165">
        <v>3.0922406908289921</v>
      </c>
      <c r="J328" s="166">
        <v>2.5579729350299019</v>
      </c>
      <c r="K328" s="165">
        <v>2.6270055325490178</v>
      </c>
    </row>
    <row r="329" spans="1:11" s="124" customFormat="1" ht="12" customHeight="1">
      <c r="A329" s="142" t="s">
        <v>17</v>
      </c>
      <c r="B329" s="166">
        <v>1.7599318483364368</v>
      </c>
      <c r="C329" s="165">
        <v>1.8946716583524295</v>
      </c>
      <c r="D329" s="166">
        <v>1.329649587481353</v>
      </c>
      <c r="E329" s="165">
        <v>1.0010235201046465</v>
      </c>
      <c r="F329" s="166">
        <v>1.0149968966960639</v>
      </c>
      <c r="G329" s="165">
        <v>1.1818867576858629</v>
      </c>
      <c r="H329" s="166">
        <v>1.0818870434164674</v>
      </c>
      <c r="I329" s="165">
        <v>0.67537323078472</v>
      </c>
      <c r="J329" s="166">
        <v>0.98653049335709009</v>
      </c>
      <c r="K329" s="165">
        <v>1.0318026043430313</v>
      </c>
    </row>
    <row r="330" spans="1:11" s="124" customFormat="1" ht="12" customHeight="1">
      <c r="A330" s="142" t="s">
        <v>18</v>
      </c>
      <c r="B330" s="166">
        <v>0.53741242364353548</v>
      </c>
      <c r="C330" s="165">
        <v>0.36085990274385549</v>
      </c>
      <c r="D330" s="166">
        <v>0.59548817243583885</v>
      </c>
      <c r="E330" s="165">
        <v>0.40180985767558136</v>
      </c>
      <c r="F330" s="166">
        <v>0.26572942076471184</v>
      </c>
      <c r="G330" s="165">
        <v>0.40581471009944547</v>
      </c>
      <c r="H330" s="166">
        <v>0.60481430477685105</v>
      </c>
      <c r="I330" s="165">
        <v>0.35319679837170287</v>
      </c>
      <c r="J330" s="166">
        <v>0.23118323304896832</v>
      </c>
      <c r="K330" s="165">
        <v>0.22715204825531679</v>
      </c>
    </row>
    <row r="331" spans="1:11" s="124" customFormat="1" ht="12" customHeight="1">
      <c r="A331" s="142" t="s">
        <v>19</v>
      </c>
      <c r="B331" s="166">
        <v>0.37959954369719512</v>
      </c>
      <c r="C331" s="165">
        <v>0.21139223396798154</v>
      </c>
      <c r="D331" s="166">
        <v>5.7691722227296252E-2</v>
      </c>
      <c r="E331" s="165">
        <v>0.10294794647898654</v>
      </c>
      <c r="F331" s="166">
        <v>0.10926516649586468</v>
      </c>
      <c r="G331" s="165">
        <v>2.0297933353679253E-2</v>
      </c>
      <c r="H331" s="166">
        <v>7.9749472727816476E-2</v>
      </c>
      <c r="I331" s="165">
        <v>7.0612148827008392E-2</v>
      </c>
      <c r="J331" s="166">
        <v>3.490053347958319E-2</v>
      </c>
      <c r="K331" s="165">
        <v>0.18551628999042113</v>
      </c>
    </row>
    <row r="332" spans="1:11" s="124" customFormat="1" ht="12" customHeight="1">
      <c r="A332" s="142" t="s">
        <v>20</v>
      </c>
      <c r="B332" s="166">
        <v>6.9196133502842094E-2</v>
      </c>
      <c r="C332" s="165">
        <v>7.4812418861531019E-2</v>
      </c>
      <c r="D332" s="166">
        <v>4.5970712698267725E-2</v>
      </c>
      <c r="E332" s="165">
        <v>2.4880328599118311E-2</v>
      </c>
      <c r="F332" s="166">
        <v>6.16330595690016E-2</v>
      </c>
      <c r="G332" s="165">
        <v>5.4415736224757143E-2</v>
      </c>
      <c r="H332" s="166">
        <v>0.2163204447742022</v>
      </c>
      <c r="I332" s="165">
        <v>5.6326453977613641E-2</v>
      </c>
      <c r="J332" s="166">
        <v>2.0074367001414392E-2</v>
      </c>
      <c r="K332" s="165">
        <v>0</v>
      </c>
    </row>
    <row r="333" spans="1:11" s="124" customFormat="1" ht="12" customHeight="1">
      <c r="A333" s="147" t="s">
        <v>288</v>
      </c>
      <c r="B333" s="163">
        <v>100</v>
      </c>
      <c r="C333" s="162">
        <v>100</v>
      </c>
      <c r="D333" s="163">
        <v>100</v>
      </c>
      <c r="E333" s="162">
        <v>100</v>
      </c>
      <c r="F333" s="163">
        <v>100</v>
      </c>
      <c r="G333" s="162">
        <v>100</v>
      </c>
      <c r="H333" s="163">
        <v>100</v>
      </c>
      <c r="I333" s="162">
        <v>100</v>
      </c>
      <c r="J333" s="163">
        <v>100</v>
      </c>
      <c r="K333" s="162">
        <v>100</v>
      </c>
    </row>
    <row r="334" spans="1:11" s="124" customFormat="1" ht="12" customHeight="1">
      <c r="A334" s="142" t="s">
        <v>11</v>
      </c>
      <c r="B334" s="166">
        <v>21.196443508163203</v>
      </c>
      <c r="C334" s="165">
        <v>24.848922288738873</v>
      </c>
      <c r="D334" s="166">
        <v>26.472128831067582</v>
      </c>
      <c r="E334" s="165">
        <v>26.457479157616621</v>
      </c>
      <c r="F334" s="166">
        <v>30.947649366984177</v>
      </c>
      <c r="G334" s="165">
        <v>28.638949155128902</v>
      </c>
      <c r="H334" s="166">
        <v>26.520629549691943</v>
      </c>
      <c r="I334" s="165">
        <v>27.461558551793935</v>
      </c>
      <c r="J334" s="166">
        <v>30.897421934356235</v>
      </c>
      <c r="K334" s="165">
        <v>26.616284832081728</v>
      </c>
    </row>
    <row r="335" spans="1:11" s="124" customFormat="1" ht="12" customHeight="1">
      <c r="A335" s="142" t="s">
        <v>12</v>
      </c>
      <c r="B335" s="166">
        <v>26.696353014262165</v>
      </c>
      <c r="C335" s="165">
        <v>25.888343232206012</v>
      </c>
      <c r="D335" s="166">
        <v>23.871692734980265</v>
      </c>
      <c r="E335" s="165">
        <v>24.935732265378139</v>
      </c>
      <c r="F335" s="166">
        <v>28.882369203023888</v>
      </c>
      <c r="G335" s="165">
        <v>27.749808163800044</v>
      </c>
      <c r="H335" s="166">
        <v>28.59392675415009</v>
      </c>
      <c r="I335" s="165">
        <v>29.263246384381837</v>
      </c>
      <c r="J335" s="166">
        <v>28.123445871381463</v>
      </c>
      <c r="K335" s="165">
        <v>27.57738344832844</v>
      </c>
    </row>
    <row r="336" spans="1:11" s="124" customFormat="1" ht="12" customHeight="1">
      <c r="A336" s="142" t="s">
        <v>13</v>
      </c>
      <c r="B336" s="166">
        <v>19.3717277486911</v>
      </c>
      <c r="C336" s="165">
        <v>20.650982575153591</v>
      </c>
      <c r="D336" s="166">
        <v>21.34251815036788</v>
      </c>
      <c r="E336" s="165">
        <v>21.553196427190013</v>
      </c>
      <c r="F336" s="166">
        <v>18.341609989303791</v>
      </c>
      <c r="G336" s="165">
        <v>19.743220227957554</v>
      </c>
      <c r="H336" s="166">
        <v>20.291750890502119</v>
      </c>
      <c r="I336" s="165">
        <v>19.880730850010337</v>
      </c>
      <c r="J336" s="166">
        <v>19.95084524913953</v>
      </c>
      <c r="K336" s="165">
        <v>19.997712804482902</v>
      </c>
    </row>
    <row r="337" spans="1:11" s="124" customFormat="1" ht="12" customHeight="1">
      <c r="A337" s="142" t="s">
        <v>14</v>
      </c>
      <c r="B337" s="166">
        <v>17.4827694720863</v>
      </c>
      <c r="C337" s="165">
        <v>15.873891978846762</v>
      </c>
      <c r="D337" s="166">
        <v>14.800924572430931</v>
      </c>
      <c r="E337" s="165">
        <v>15.162722333632853</v>
      </c>
      <c r="F337" s="166">
        <v>13.444801628023779</v>
      </c>
      <c r="G337" s="165">
        <v>15.130801335439092</v>
      </c>
      <c r="H337" s="166">
        <v>14.368717092077276</v>
      </c>
      <c r="I337" s="165">
        <v>14.679572981619929</v>
      </c>
      <c r="J337" s="166">
        <v>13.277818820259736</v>
      </c>
      <c r="K337" s="165">
        <v>15.592359813974765</v>
      </c>
    </row>
    <row r="338" spans="1:11" s="124" customFormat="1" ht="12" customHeight="1">
      <c r="A338" s="142" t="s">
        <v>15</v>
      </c>
      <c r="B338" s="166">
        <v>10.848017531358991</v>
      </c>
      <c r="C338" s="165">
        <v>8.6292380777159785</v>
      </c>
      <c r="D338" s="166">
        <v>9.3549005993275838</v>
      </c>
      <c r="E338" s="165">
        <v>8.282504299392432</v>
      </c>
      <c r="F338" s="166">
        <v>6.0547200097264584</v>
      </c>
      <c r="G338" s="165">
        <v>6.4554860834174344</v>
      </c>
      <c r="H338" s="166">
        <v>7.6057511387157648</v>
      </c>
      <c r="I338" s="165">
        <v>6.5115133905738194</v>
      </c>
      <c r="J338" s="166">
        <v>5.4558361753247357</v>
      </c>
      <c r="K338" s="165">
        <v>7.5222525063850885</v>
      </c>
    </row>
    <row r="339" spans="1:11" s="124" customFormat="1" ht="12" customHeight="1">
      <c r="A339" s="142" t="s">
        <v>16</v>
      </c>
      <c r="B339" s="166">
        <v>2.8010715782299394</v>
      </c>
      <c r="C339" s="165">
        <v>2.5746503944610342</v>
      </c>
      <c r="D339" s="166">
        <v>2.8640123276324125</v>
      </c>
      <c r="E339" s="165">
        <v>2.4097425125113805</v>
      </c>
      <c r="F339" s="166">
        <v>1.8598955853171013</v>
      </c>
      <c r="G339" s="165">
        <v>1.5564286362137798</v>
      </c>
      <c r="H339" s="166">
        <v>2.0185190204405363</v>
      </c>
      <c r="I339" s="165">
        <v>1.5436431501855419</v>
      </c>
      <c r="J339" s="166">
        <v>1.5218814748524767</v>
      </c>
      <c r="K339" s="165">
        <v>1.9970075858651317</v>
      </c>
    </row>
    <row r="340" spans="1:11" s="124" customFormat="1" ht="12" customHeight="1">
      <c r="A340" s="142" t="s">
        <v>17</v>
      </c>
      <c r="B340" s="166">
        <v>1.080219989858161</v>
      </c>
      <c r="C340" s="165">
        <v>1.061121410970687</v>
      </c>
      <c r="D340" s="166">
        <v>0.838540905325732</v>
      </c>
      <c r="E340" s="165">
        <v>1.0297714329919605</v>
      </c>
      <c r="F340" s="166">
        <v>0.4195982336057803</v>
      </c>
      <c r="G340" s="165">
        <v>0.53829309692011118</v>
      </c>
      <c r="H340" s="166">
        <v>0.38401789420677912</v>
      </c>
      <c r="I340" s="165">
        <v>0.46263045063280117</v>
      </c>
      <c r="J340" s="166">
        <v>0.41504665502314048</v>
      </c>
      <c r="K340" s="165">
        <v>0.49889452216673658</v>
      </c>
    </row>
    <row r="341" spans="1:11" s="124" customFormat="1" ht="12" customHeight="1">
      <c r="A341" s="142" t="s">
        <v>18</v>
      </c>
      <c r="B341" s="166">
        <v>0.3396374700187999</v>
      </c>
      <c r="C341" s="165">
        <v>0.40303114646085814</v>
      </c>
      <c r="D341" s="166">
        <v>0.41508307752277929</v>
      </c>
      <c r="E341" s="165">
        <v>0.15114819068474891</v>
      </c>
      <c r="F341" s="166">
        <v>2.9526747035384333E-2</v>
      </c>
      <c r="G341" s="165">
        <v>0.14209555674248456</v>
      </c>
      <c r="H341" s="166">
        <v>7.6175912149487379E-2</v>
      </c>
      <c r="I341" s="165">
        <v>0.17846843611591742</v>
      </c>
      <c r="J341" s="166">
        <v>0.28618929959072698</v>
      </c>
      <c r="K341" s="165">
        <v>0.11995863988106584</v>
      </c>
    </row>
    <row r="342" spans="1:11" s="124" customFormat="1" ht="12" customHeight="1">
      <c r="A342" s="142" t="s">
        <v>19</v>
      </c>
      <c r="B342" s="166">
        <v>5.3481080252600274E-2</v>
      </c>
      <c r="C342" s="165">
        <v>4.4658933123247646E-2</v>
      </c>
      <c r="D342" s="166">
        <v>2.4362909905959167E-2</v>
      </c>
      <c r="E342" s="165">
        <v>1.7703380601855435E-2</v>
      </c>
      <c r="F342" s="166">
        <v>0</v>
      </c>
      <c r="G342" s="165">
        <v>1.9579529601801319E-2</v>
      </c>
      <c r="H342" s="166">
        <v>8.230992754729255E-2</v>
      </c>
      <c r="I342" s="165">
        <v>1.8635804685884671E-2</v>
      </c>
      <c r="J342" s="166">
        <v>7.1514520071960672E-2</v>
      </c>
      <c r="K342" s="165">
        <v>1.2388975717607593E-2</v>
      </c>
    </row>
    <row r="343" spans="1:11" s="124" customFormat="1" ht="12" customHeight="1">
      <c r="A343" s="142" t="s">
        <v>20</v>
      </c>
      <c r="B343" s="166">
        <v>0.13027860707874273</v>
      </c>
      <c r="C343" s="165">
        <v>2.5159962322956423E-2</v>
      </c>
      <c r="D343" s="166">
        <v>1.583589143887346E-2</v>
      </c>
      <c r="E343" s="165">
        <v>0</v>
      </c>
      <c r="F343" s="166">
        <v>1.9829236979645361E-2</v>
      </c>
      <c r="G343" s="165">
        <v>2.5338214778801705E-2</v>
      </c>
      <c r="H343" s="166">
        <v>5.8201820518709466E-2</v>
      </c>
      <c r="I343" s="165">
        <v>0</v>
      </c>
      <c r="J343" s="166">
        <v>0</v>
      </c>
      <c r="K343" s="165">
        <v>6.5756871116532611E-2</v>
      </c>
    </row>
    <row r="344" spans="1:11" s="124" customFormat="1" ht="12" customHeight="1">
      <c r="A344" s="147" t="s">
        <v>289</v>
      </c>
      <c r="B344" s="163">
        <v>100</v>
      </c>
      <c r="C344" s="162">
        <v>100</v>
      </c>
      <c r="D344" s="163">
        <v>100</v>
      </c>
      <c r="E344" s="162">
        <v>100</v>
      </c>
      <c r="F344" s="163">
        <v>100</v>
      </c>
      <c r="G344" s="162">
        <v>100</v>
      </c>
      <c r="H344" s="163">
        <v>100</v>
      </c>
      <c r="I344" s="162">
        <v>100</v>
      </c>
      <c r="J344" s="163">
        <v>100</v>
      </c>
      <c r="K344" s="162">
        <v>100</v>
      </c>
    </row>
    <row r="345" spans="1:11" s="124" customFormat="1" ht="12" customHeight="1">
      <c r="A345" s="142" t="s">
        <v>11</v>
      </c>
      <c r="B345" s="166">
        <v>30.426447414616618</v>
      </c>
      <c r="C345" s="165">
        <v>33.441944619257399</v>
      </c>
      <c r="D345" s="166">
        <v>34.947098087122882</v>
      </c>
      <c r="E345" s="165">
        <v>36.490492878979943</v>
      </c>
      <c r="F345" s="166">
        <v>41.400806906424883</v>
      </c>
      <c r="G345" s="165">
        <v>40.596477233621933</v>
      </c>
      <c r="H345" s="166">
        <v>40.041607888399668</v>
      </c>
      <c r="I345" s="165">
        <v>42.291364291141001</v>
      </c>
      <c r="J345" s="166">
        <v>43.356267455232462</v>
      </c>
      <c r="K345" s="165">
        <v>42.436562429316801</v>
      </c>
    </row>
    <row r="346" spans="1:11" s="124" customFormat="1" ht="12" customHeight="1">
      <c r="A346" s="142" t="s">
        <v>12</v>
      </c>
      <c r="B346" s="166">
        <v>28.401740734995141</v>
      </c>
      <c r="C346" s="165">
        <v>28.372246696035241</v>
      </c>
      <c r="D346" s="166">
        <v>28.140375142041563</v>
      </c>
      <c r="E346" s="165">
        <v>27.492655282976663</v>
      </c>
      <c r="F346" s="166">
        <v>26.6030396367475</v>
      </c>
      <c r="G346" s="165">
        <v>26.848386850604239</v>
      </c>
      <c r="H346" s="166">
        <v>29.232676441670584</v>
      </c>
      <c r="I346" s="165">
        <v>29.509899763364206</v>
      </c>
      <c r="J346" s="166">
        <v>26.626186955807459</v>
      </c>
      <c r="K346" s="165">
        <v>27.072383427833174</v>
      </c>
    </row>
    <row r="347" spans="1:11" s="124" customFormat="1" ht="12" customHeight="1">
      <c r="A347" s="142" t="s">
        <v>13</v>
      </c>
      <c r="B347" s="166">
        <v>18.528866644349552</v>
      </c>
      <c r="C347" s="165">
        <v>18.911579609817494</v>
      </c>
      <c r="D347" s="166">
        <v>18.138669120088714</v>
      </c>
      <c r="E347" s="165">
        <v>17.726940571172918</v>
      </c>
      <c r="F347" s="166">
        <v>16.24325770393186</v>
      </c>
      <c r="G347" s="165">
        <v>16.617879342443821</v>
      </c>
      <c r="H347" s="166">
        <v>15.799313184855867</v>
      </c>
      <c r="I347" s="165">
        <v>14.91636054690372</v>
      </c>
      <c r="J347" s="166">
        <v>18.189847215377032</v>
      </c>
      <c r="K347" s="165">
        <v>16.469041238733816</v>
      </c>
    </row>
    <row r="348" spans="1:11" s="124" customFormat="1" ht="12" customHeight="1">
      <c r="A348" s="142" t="s">
        <v>14</v>
      </c>
      <c r="B348" s="166">
        <v>14.016509222139668</v>
      </c>
      <c r="C348" s="165">
        <v>12.6323159219635</v>
      </c>
      <c r="D348" s="166">
        <v>11.529052639916648</v>
      </c>
      <c r="E348" s="165">
        <v>12.076355230780702</v>
      </c>
      <c r="F348" s="166">
        <v>11.033216201755527</v>
      </c>
      <c r="G348" s="165">
        <v>10.319203007583754</v>
      </c>
      <c r="H348" s="166">
        <v>9.250630530500576</v>
      </c>
      <c r="I348" s="165">
        <v>8.531142523370848</v>
      </c>
      <c r="J348" s="166">
        <v>7.1509774930179066</v>
      </c>
      <c r="K348" s="165">
        <v>8.9478698240731145</v>
      </c>
    </row>
    <row r="349" spans="1:11" s="124" customFormat="1" ht="12" customHeight="1">
      <c r="A349" s="142" t="s">
        <v>15</v>
      </c>
      <c r="B349" s="166">
        <v>6.0367252627023849</v>
      </c>
      <c r="C349" s="165">
        <v>5.1557583385777219</v>
      </c>
      <c r="D349" s="166">
        <v>5.5843277511888845</v>
      </c>
      <c r="E349" s="165">
        <v>4.7481917828648124</v>
      </c>
      <c r="F349" s="166">
        <v>3.1976920740965684</v>
      </c>
      <c r="G349" s="165">
        <v>4.5302378220071393</v>
      </c>
      <c r="H349" s="166">
        <v>4.4614485814844898</v>
      </c>
      <c r="I349" s="165">
        <v>4.2364342879549932</v>
      </c>
      <c r="J349" s="166">
        <v>3.6795794315754886</v>
      </c>
      <c r="K349" s="165">
        <v>3.8292562306639519</v>
      </c>
    </row>
    <row r="350" spans="1:11" s="124" customFormat="1" ht="12" customHeight="1">
      <c r="A350" s="142" t="s">
        <v>16</v>
      </c>
      <c r="B350" s="166">
        <v>1.9717987867109745</v>
      </c>
      <c r="C350" s="165">
        <v>0.98363750786658266</v>
      </c>
      <c r="D350" s="166">
        <v>1.3179019585741312</v>
      </c>
      <c r="E350" s="165">
        <v>1.2342107225411976</v>
      </c>
      <c r="F350" s="166">
        <v>1.1124607753821236</v>
      </c>
      <c r="G350" s="165">
        <v>0.84505500992784854</v>
      </c>
      <c r="H350" s="166">
        <v>0.878610410521666</v>
      </c>
      <c r="I350" s="165">
        <v>0.37796373399849142</v>
      </c>
      <c r="J350" s="166">
        <v>0.79908000657138156</v>
      </c>
      <c r="K350" s="165">
        <v>1.1314103669967452</v>
      </c>
    </row>
    <row r="351" spans="1:11" s="124" customFormat="1" ht="12" customHeight="1">
      <c r="A351" s="142" t="s">
        <v>17</v>
      </c>
      <c r="B351" s="166">
        <v>0.3814593760461148</v>
      </c>
      <c r="C351" s="165">
        <v>0.30978602894902457</v>
      </c>
      <c r="D351" s="166">
        <v>0.26885078096201359</v>
      </c>
      <c r="E351" s="165">
        <v>0.12929684587279097</v>
      </c>
      <c r="F351" s="166">
        <v>0.10324931673246279</v>
      </c>
      <c r="G351" s="165">
        <v>0.14974564837705956</v>
      </c>
      <c r="H351" s="166">
        <v>0.33571296256714972</v>
      </c>
      <c r="I351" s="165">
        <v>0.13683485326674491</v>
      </c>
      <c r="J351" s="166">
        <v>0.13142763265976673</v>
      </c>
      <c r="K351" s="165">
        <v>7.983607248693679E-2</v>
      </c>
    </row>
    <row r="352" spans="1:11" s="124" customFormat="1" ht="12" customHeight="1">
      <c r="A352" s="142" t="s">
        <v>18</v>
      </c>
      <c r="B352" s="166">
        <v>0.14043453056492239</v>
      </c>
      <c r="C352" s="165">
        <v>0.11217747010698552</v>
      </c>
      <c r="D352" s="166">
        <v>6.0929355458813284E-2</v>
      </c>
      <c r="E352" s="165">
        <v>8.2618745805681904E-2</v>
      </c>
      <c r="F352" s="166">
        <v>0.30627738492907031</v>
      </c>
      <c r="G352" s="165">
        <v>7.4008906986354428E-2</v>
      </c>
      <c r="H352" s="166">
        <v>0</v>
      </c>
      <c r="I352" s="165">
        <v>0</v>
      </c>
      <c r="J352" s="166">
        <v>1.9451289633645476E-2</v>
      </c>
      <c r="K352" s="165">
        <v>1.5526343028671979E-2</v>
      </c>
    </row>
    <row r="353" spans="1:11" s="124" customFormat="1" ht="12" customHeight="1">
      <c r="A353" s="142" t="s">
        <v>19</v>
      </c>
      <c r="B353" s="166">
        <v>6.9890673350914867E-2</v>
      </c>
      <c r="C353" s="165">
        <v>8.0553807426054128E-2</v>
      </c>
      <c r="D353" s="166">
        <v>1.279516464635079E-2</v>
      </c>
      <c r="E353" s="165">
        <v>0</v>
      </c>
      <c r="F353" s="166">
        <v>0</v>
      </c>
      <c r="G353" s="165">
        <v>0</v>
      </c>
      <c r="H353" s="166">
        <v>0</v>
      </c>
      <c r="I353" s="165">
        <v>0</v>
      </c>
      <c r="J353" s="166">
        <v>4.7182520124856249E-2</v>
      </c>
      <c r="K353" s="165">
        <v>1.8114066866783976E-2</v>
      </c>
    </row>
    <row r="354" spans="1:11" s="124" customFormat="1" ht="12" customHeight="1" thickBot="1">
      <c r="A354" s="155" t="s">
        <v>20</v>
      </c>
      <c r="B354" s="185">
        <v>2.6127354523706493E-2</v>
      </c>
      <c r="C354" s="186">
        <v>0</v>
      </c>
      <c r="D354" s="185">
        <v>0</v>
      </c>
      <c r="E354" s="186">
        <v>1.923793900529416E-2</v>
      </c>
      <c r="F354" s="185">
        <v>0</v>
      </c>
      <c r="G354" s="186">
        <v>1.9006178447857559E-2</v>
      </c>
      <c r="H354" s="185">
        <v>0</v>
      </c>
      <c r="I354" s="186">
        <v>0</v>
      </c>
      <c r="J354" s="185">
        <v>0</v>
      </c>
      <c r="K354" s="186">
        <v>0</v>
      </c>
    </row>
    <row r="355" spans="1:11" s="124" customFormat="1" ht="11.25" customHeight="1" thickTop="1">
      <c r="A355" s="128" t="s">
        <v>462</v>
      </c>
      <c r="B355" s="187"/>
      <c r="C355" s="187"/>
      <c r="D355" s="125"/>
      <c r="E355" s="125"/>
      <c r="F355" s="125"/>
      <c r="G355" s="125"/>
      <c r="H355" s="125"/>
      <c r="I355" s="125"/>
      <c r="J355" s="125"/>
      <c r="K355" s="125"/>
    </row>
    <row r="356" spans="1:11" s="124" customFormat="1" ht="21.6" customHeight="1">
      <c r="A356" s="670" t="s">
        <v>459</v>
      </c>
      <c r="B356" s="670"/>
      <c r="C356" s="670"/>
      <c r="D356" s="670"/>
      <c r="E356" s="670"/>
      <c r="F356" s="670"/>
      <c r="G356" s="670"/>
      <c r="H356" s="670"/>
      <c r="I356" s="670"/>
      <c r="J356" s="670"/>
      <c r="K356" s="670"/>
    </row>
    <row r="357" spans="1:11" s="188" customFormat="1" ht="22.5" customHeight="1">
      <c r="A357" s="668" t="s">
        <v>411</v>
      </c>
      <c r="B357" s="668"/>
      <c r="C357" s="668"/>
      <c r="D357" s="668"/>
      <c r="E357" s="668"/>
      <c r="F357" s="668"/>
      <c r="G357" s="668"/>
      <c r="H357" s="668"/>
      <c r="I357" s="668"/>
      <c r="J357" s="668"/>
      <c r="K357" s="668"/>
    </row>
    <row r="358" spans="1:11" s="124" customFormat="1" ht="11.25" hidden="1" customHeight="1">
      <c r="B358" s="125"/>
      <c r="C358" s="125"/>
      <c r="D358" s="125"/>
      <c r="E358" s="125"/>
      <c r="F358" s="125"/>
      <c r="G358" s="125"/>
      <c r="H358" s="125"/>
      <c r="I358" s="125"/>
      <c r="J358" s="125"/>
      <c r="K358" s="125"/>
    </row>
  </sheetData>
  <mergeCells count="6">
    <mergeCell ref="A357:K357"/>
    <mergeCell ref="A4:K4"/>
    <mergeCell ref="A3:K3"/>
    <mergeCell ref="A1:K1"/>
    <mergeCell ref="B5:K6"/>
    <mergeCell ref="A356:K356"/>
  </mergeCells>
  <hyperlinks>
    <hyperlink ref="A5" location="Índice!A1" display="Índice" xr:uid="{00000000-0004-0000-0200-000000000000}"/>
  </hyperlinks>
  <printOptions horizontalCentered="1"/>
  <pageMargins left="0.70866141732283472" right="0.70866141732283472" top="0.74803149606299213" bottom="0.55118110236220474" header="0.31496062992125984" footer="0.31496062992125984"/>
  <pageSetup orientation="landscape" r:id="rId1"/>
  <headerFooter>
    <oddFooter>&amp;R&amp;P</oddFooter>
  </headerFooter>
  <rowBreaks count="5" manualBreakCount="5">
    <brk id="153" max="16383" man="1"/>
    <brk id="187" max="16383" man="1"/>
    <brk id="220" max="16383" man="1"/>
    <brk id="253" max="16383" man="1"/>
    <brk id="287"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XEL233"/>
  <sheetViews>
    <sheetView zoomScaleNormal="100" workbookViewId="0">
      <selection activeCell="A4" sqref="A4:K4"/>
    </sheetView>
  </sheetViews>
  <sheetFormatPr defaultColWidth="0" defaultRowHeight="12.75" zeroHeight="1"/>
  <cols>
    <col min="1" max="1" width="25.28515625" customWidth="1"/>
    <col min="2" max="3" width="6.42578125" customWidth="1"/>
    <col min="4" max="10" width="6.42578125" style="72" customWidth="1"/>
    <col min="11" max="11" width="6.42578125" customWidth="1"/>
    <col min="12" max="27" width="6.42578125" hidden="1"/>
    <col min="16367" max="16384" width="6.42578125" style="72" hidden="1"/>
  </cols>
  <sheetData>
    <row r="1" spans="1:11" s="92" customFormat="1" ht="18">
      <c r="A1" s="669" t="s">
        <v>159</v>
      </c>
      <c r="B1" s="669"/>
      <c r="C1" s="669"/>
      <c r="D1" s="669"/>
      <c r="E1" s="669"/>
      <c r="F1" s="669"/>
      <c r="G1" s="669"/>
      <c r="H1" s="669"/>
      <c r="I1" s="669"/>
      <c r="J1" s="669"/>
      <c r="K1" s="669"/>
    </row>
    <row r="2" spans="1:11" s="85" customFormat="1" ht="15">
      <c r="A2" s="699"/>
      <c r="B2" s="699"/>
      <c r="C2" s="699"/>
      <c r="D2" s="699"/>
      <c r="E2" s="699"/>
      <c r="F2" s="699"/>
      <c r="G2" s="699"/>
      <c r="H2" s="699"/>
      <c r="I2" s="699"/>
      <c r="J2" s="699"/>
      <c r="K2" s="699"/>
    </row>
    <row r="3" spans="1:11" s="88" customFormat="1" ht="15">
      <c r="A3" s="663" t="s">
        <v>347</v>
      </c>
      <c r="B3" s="663"/>
      <c r="C3" s="663"/>
      <c r="D3" s="663"/>
      <c r="E3" s="663"/>
      <c r="F3" s="663"/>
      <c r="G3" s="663"/>
      <c r="H3" s="663"/>
      <c r="I3" s="663"/>
      <c r="J3" s="663"/>
      <c r="K3" s="663"/>
    </row>
    <row r="4" spans="1:11" s="88" customFormat="1" ht="15">
      <c r="A4" s="663" t="s">
        <v>442</v>
      </c>
      <c r="B4" s="663"/>
      <c r="C4" s="663"/>
      <c r="D4" s="663"/>
      <c r="E4" s="663"/>
      <c r="F4" s="663"/>
      <c r="G4" s="663"/>
      <c r="H4" s="663"/>
      <c r="I4" s="663"/>
      <c r="J4" s="663"/>
      <c r="K4" s="663"/>
    </row>
    <row r="5" spans="1:11" s="389" customFormat="1" ht="16.5" customHeight="1">
      <c r="A5" s="190" t="s">
        <v>202</v>
      </c>
      <c r="B5" s="665" t="s">
        <v>326</v>
      </c>
      <c r="C5" s="665"/>
      <c r="D5" s="665"/>
      <c r="E5" s="665"/>
      <c r="F5" s="665"/>
      <c r="G5" s="665"/>
      <c r="H5" s="665"/>
      <c r="I5" s="665"/>
      <c r="J5" s="665"/>
      <c r="K5" s="665"/>
    </row>
    <row r="6" spans="1:11" s="389" customFormat="1" ht="16.5" customHeight="1" thickBot="1">
      <c r="A6" s="190"/>
      <c r="B6" s="666"/>
      <c r="C6" s="666"/>
      <c r="D6" s="666"/>
      <c r="E6" s="666"/>
      <c r="F6" s="666"/>
      <c r="G6" s="666"/>
      <c r="H6" s="666"/>
      <c r="I6" s="666"/>
      <c r="J6" s="666"/>
      <c r="K6" s="666"/>
    </row>
    <row r="7" spans="1:11" ht="13.5" thickTop="1">
      <c r="A7" s="413" t="s">
        <v>22</v>
      </c>
      <c r="B7" s="494">
        <v>2016</v>
      </c>
      <c r="C7" s="415">
        <v>2017</v>
      </c>
      <c r="D7" s="494">
        <v>2018</v>
      </c>
      <c r="E7" s="415">
        <v>2019</v>
      </c>
      <c r="F7" s="494">
        <v>2020</v>
      </c>
      <c r="G7" s="415">
        <v>2021</v>
      </c>
      <c r="H7" s="494">
        <v>2022</v>
      </c>
      <c r="I7" s="415">
        <v>2023</v>
      </c>
      <c r="J7" s="494">
        <v>2024</v>
      </c>
      <c r="K7" s="415" t="s">
        <v>392</v>
      </c>
    </row>
    <row r="8" spans="1:11" ht="12.75" customHeight="1">
      <c r="A8" s="136" t="s">
        <v>9</v>
      </c>
      <c r="B8" s="234"/>
      <c r="C8" s="234"/>
      <c r="D8" s="234"/>
      <c r="E8" s="234"/>
      <c r="F8" s="234"/>
      <c r="G8" s="234"/>
      <c r="H8" s="234"/>
      <c r="I8" s="234"/>
      <c r="J8" s="234"/>
      <c r="K8" s="234"/>
    </row>
    <row r="9" spans="1:11" ht="12.75" customHeight="1">
      <c r="A9" s="115" t="s">
        <v>0</v>
      </c>
      <c r="B9" s="420">
        <v>100</v>
      </c>
      <c r="C9" s="110">
        <v>100</v>
      </c>
      <c r="D9" s="420">
        <v>100</v>
      </c>
      <c r="E9" s="110">
        <v>100</v>
      </c>
      <c r="F9" s="420">
        <v>100</v>
      </c>
      <c r="G9" s="110">
        <v>100</v>
      </c>
      <c r="H9" s="420">
        <v>100</v>
      </c>
      <c r="I9" s="110">
        <v>100</v>
      </c>
      <c r="J9" s="420">
        <v>100</v>
      </c>
      <c r="K9" s="110">
        <v>100</v>
      </c>
    </row>
    <row r="10" spans="1:11" ht="12.75" customHeight="1">
      <c r="A10" s="112" t="s">
        <v>85</v>
      </c>
      <c r="B10" s="223">
        <v>0.24077963132882685</v>
      </c>
      <c r="C10" s="113">
        <v>0.18760593320272825</v>
      </c>
      <c r="D10" s="223">
        <v>0.1557523783829706</v>
      </c>
      <c r="E10" s="113">
        <v>0.1612659211009087</v>
      </c>
      <c r="F10" s="223">
        <v>0.25950099386741748</v>
      </c>
      <c r="G10" s="113">
        <v>0.15918937202239591</v>
      </c>
      <c r="H10" s="223">
        <v>0.19369298266108745</v>
      </c>
      <c r="I10" s="113">
        <v>0.22296070814105898</v>
      </c>
      <c r="J10" s="223">
        <v>0.17658720417508231</v>
      </c>
      <c r="K10" s="113">
        <v>0.18703412379543577</v>
      </c>
    </row>
    <row r="11" spans="1:11" ht="12.75" customHeight="1">
      <c r="A11" s="112" t="s">
        <v>86</v>
      </c>
      <c r="B11" s="223">
        <v>43.524369026191764</v>
      </c>
      <c r="C11" s="113">
        <v>44.535308971186168</v>
      </c>
      <c r="D11" s="223">
        <v>44.690701354634612</v>
      </c>
      <c r="E11" s="113">
        <v>47.338412440496896</v>
      </c>
      <c r="F11" s="223">
        <v>47.877904464440299</v>
      </c>
      <c r="G11" s="113">
        <v>49.444449242195262</v>
      </c>
      <c r="H11" s="223">
        <v>50.444342757369768</v>
      </c>
      <c r="I11" s="113">
        <v>52.169839788826764</v>
      </c>
      <c r="J11" s="223">
        <v>53.872066955062678</v>
      </c>
      <c r="K11" s="113">
        <v>55.836935137597777</v>
      </c>
    </row>
    <row r="12" spans="1:11" ht="12.75" customHeight="1">
      <c r="A12" s="112" t="s">
        <v>87</v>
      </c>
      <c r="B12" s="223">
        <v>8.0564427395429392E-2</v>
      </c>
      <c r="C12" s="113">
        <v>6.858339596298195E-2</v>
      </c>
      <c r="D12" s="223">
        <v>4.6771388699167707E-2</v>
      </c>
      <c r="E12" s="113">
        <v>1.3431381425024896E-2</v>
      </c>
      <c r="F12" s="223">
        <v>7.6653668493694718E-2</v>
      </c>
      <c r="G12" s="113">
        <v>6.2063704535313839E-2</v>
      </c>
      <c r="H12" s="223">
        <v>5.9578115143326546E-2</v>
      </c>
      <c r="I12" s="113">
        <v>3.7169188103574148E-2</v>
      </c>
      <c r="J12" s="223">
        <v>1.6619045531196416E-2</v>
      </c>
      <c r="K12" s="113">
        <v>3.4646459069968306E-2</v>
      </c>
    </row>
    <row r="13" spans="1:11" ht="12.75" customHeight="1">
      <c r="A13" s="112" t="s">
        <v>88</v>
      </c>
      <c r="B13" s="223">
        <v>55.714461918379655</v>
      </c>
      <c r="C13" s="113">
        <v>54.887313801268519</v>
      </c>
      <c r="D13" s="223">
        <v>54.795544172622968</v>
      </c>
      <c r="E13" s="113">
        <v>52.023969208483635</v>
      </c>
      <c r="F13" s="223">
        <v>51.413135814287699</v>
      </c>
      <c r="G13" s="113">
        <v>49.905637836982024</v>
      </c>
      <c r="H13" s="223">
        <v>48.763020425235595</v>
      </c>
      <c r="I13" s="113">
        <v>46.993363694519338</v>
      </c>
      <c r="J13" s="223">
        <v>45.353138964888132</v>
      </c>
      <c r="K13" s="113">
        <v>43.018158046672369</v>
      </c>
    </row>
    <row r="14" spans="1:11" ht="12.75" customHeight="1">
      <c r="A14" s="112" t="s">
        <v>89</v>
      </c>
      <c r="B14" s="406">
        <v>5.1229708793367419E-2</v>
      </c>
      <c r="C14" s="113">
        <v>2.3993182540006982E-2</v>
      </c>
      <c r="D14" s="406">
        <v>5.7428931697024926E-2</v>
      </c>
      <c r="E14" s="113">
        <v>3.037696020737338E-2</v>
      </c>
      <c r="F14" s="406">
        <v>4.7836282562995762E-2</v>
      </c>
      <c r="G14" s="113">
        <v>4.2776746261352673E-2</v>
      </c>
      <c r="H14" s="406">
        <v>4.3821683926559642E-2</v>
      </c>
      <c r="I14" s="113">
        <v>3.3985590000998614E-2</v>
      </c>
      <c r="J14" s="406">
        <v>3.5600988531283323E-2</v>
      </c>
      <c r="K14" s="113">
        <v>4.5945899928230491E-2</v>
      </c>
    </row>
    <row r="15" spans="1:11" ht="12.75" customHeight="1">
      <c r="A15" s="112" t="s">
        <v>54</v>
      </c>
      <c r="B15" s="223">
        <v>0.38859528791096343</v>
      </c>
      <c r="C15" s="113">
        <v>0.29719471583958845</v>
      </c>
      <c r="D15" s="223">
        <v>0.25380177396325704</v>
      </c>
      <c r="E15" s="113">
        <v>0.43254408828616769</v>
      </c>
      <c r="F15" s="223">
        <v>0.32496877634789206</v>
      </c>
      <c r="G15" s="113">
        <v>0.38588309800365589</v>
      </c>
      <c r="H15" s="223">
        <v>0.49554403566367056</v>
      </c>
      <c r="I15" s="113">
        <v>0.54268103040825977</v>
      </c>
      <c r="J15" s="223">
        <v>0.54598684181162827</v>
      </c>
      <c r="K15" s="113">
        <v>0.8772803329362191</v>
      </c>
    </row>
    <row r="16" spans="1:11" ht="12.75" customHeight="1">
      <c r="A16" s="134" t="s">
        <v>167</v>
      </c>
      <c r="B16" s="201"/>
      <c r="C16" s="201"/>
      <c r="D16" s="201"/>
      <c r="E16" s="201"/>
      <c r="F16" s="201"/>
      <c r="G16" s="201"/>
      <c r="H16" s="201"/>
      <c r="I16" s="201"/>
      <c r="J16" s="201"/>
      <c r="K16" s="201"/>
    </row>
    <row r="17" spans="1:11" ht="12.75" customHeight="1">
      <c r="A17" s="466" t="s">
        <v>30</v>
      </c>
      <c r="B17" s="420">
        <v>100</v>
      </c>
      <c r="C17" s="110">
        <v>100</v>
      </c>
      <c r="D17" s="420">
        <v>100</v>
      </c>
      <c r="E17" s="110">
        <v>100</v>
      </c>
      <c r="F17" s="420">
        <v>100</v>
      </c>
      <c r="G17" s="110">
        <v>100</v>
      </c>
      <c r="H17" s="420">
        <v>100</v>
      </c>
      <c r="I17" s="110">
        <v>100</v>
      </c>
      <c r="J17" s="420">
        <v>100</v>
      </c>
      <c r="K17" s="110">
        <v>100</v>
      </c>
    </row>
    <row r="18" spans="1:11" ht="12.75" customHeight="1">
      <c r="A18" s="112" t="s">
        <v>85</v>
      </c>
      <c r="B18" s="223">
        <v>0.26391842205956367</v>
      </c>
      <c r="C18" s="113">
        <v>0.19290912003611177</v>
      </c>
      <c r="D18" s="223">
        <v>0.16710730638303534</v>
      </c>
      <c r="E18" s="113">
        <v>0.17071680520827451</v>
      </c>
      <c r="F18" s="223">
        <v>0.25413535322411263</v>
      </c>
      <c r="G18" s="113">
        <v>0.15228054762427704</v>
      </c>
      <c r="H18" s="223">
        <v>0.20036774749334138</v>
      </c>
      <c r="I18" s="113">
        <v>0.22247524136756666</v>
      </c>
      <c r="J18" s="223">
        <v>0.17107785291050878</v>
      </c>
      <c r="K18" s="113">
        <v>0.18879350048371099</v>
      </c>
    </row>
    <row r="19" spans="1:11" ht="12.75" customHeight="1">
      <c r="A19" s="112" t="s">
        <v>86</v>
      </c>
      <c r="B19" s="223">
        <v>51.071788951210415</v>
      </c>
      <c r="C19" s="113">
        <v>51.710968554511325</v>
      </c>
      <c r="D19" s="223">
        <v>51.749323835029045</v>
      </c>
      <c r="E19" s="113">
        <v>54.040542215643747</v>
      </c>
      <c r="F19" s="223">
        <v>53.993161808459966</v>
      </c>
      <c r="G19" s="113">
        <v>55.544678373582393</v>
      </c>
      <c r="H19" s="223">
        <v>56.371890236548026</v>
      </c>
      <c r="I19" s="113">
        <v>57.862967884186546</v>
      </c>
      <c r="J19" s="223">
        <v>59.388708861707904</v>
      </c>
      <c r="K19" s="113">
        <v>61.339641883280663</v>
      </c>
    </row>
    <row r="20" spans="1:11" ht="12.75" customHeight="1">
      <c r="A20" s="112" t="s">
        <v>87</v>
      </c>
      <c r="B20" s="223">
        <v>5.2477907627312644E-2</v>
      </c>
      <c r="C20" s="113">
        <v>4.0996640564025383E-2</v>
      </c>
      <c r="D20" s="223">
        <v>3.4896384726939587E-2</v>
      </c>
      <c r="E20" s="113">
        <v>9.6452244403386032E-3</v>
      </c>
      <c r="F20" s="223">
        <v>8.3463251434281696E-2</v>
      </c>
      <c r="G20" s="113">
        <v>6.2543796345685215E-2</v>
      </c>
      <c r="H20" s="223">
        <v>6.5735465778556351E-2</v>
      </c>
      <c r="I20" s="113">
        <v>3.5782275759250075E-2</v>
      </c>
      <c r="J20" s="223">
        <v>2.0604266956375148E-3</v>
      </c>
      <c r="K20" s="113">
        <v>3.4146097780290423E-2</v>
      </c>
    </row>
    <row r="21" spans="1:11" ht="12.75" customHeight="1">
      <c r="A21" s="112" t="s">
        <v>88</v>
      </c>
      <c r="B21" s="223">
        <v>48.176743940041305</v>
      </c>
      <c r="C21" s="113">
        <v>47.687497484566087</v>
      </c>
      <c r="D21" s="223">
        <v>47.743196060281797</v>
      </c>
      <c r="E21" s="113">
        <v>45.286015744820368</v>
      </c>
      <c r="F21" s="223">
        <v>45.321958962370154</v>
      </c>
      <c r="G21" s="113">
        <v>43.84187645334142</v>
      </c>
      <c r="H21" s="223">
        <v>42.913060465288886</v>
      </c>
      <c r="I21" s="113">
        <v>41.441475467001027</v>
      </c>
      <c r="J21" s="223">
        <v>39.96615905245347</v>
      </c>
      <c r="K21" s="113">
        <v>37.789221408049826</v>
      </c>
    </row>
    <row r="22" spans="1:11" ht="12.75" customHeight="1">
      <c r="A22" s="112" t="s">
        <v>89</v>
      </c>
      <c r="B22" s="406">
        <v>2.8222370794846092E-2</v>
      </c>
      <c r="C22" s="113">
        <v>1.5388536881587971E-2</v>
      </c>
      <c r="D22" s="406">
        <v>4.8163093081734706E-2</v>
      </c>
      <c r="E22" s="113">
        <v>1.7420082164109642E-2</v>
      </c>
      <c r="F22" s="406">
        <v>4.0176848806426031E-2</v>
      </c>
      <c r="G22" s="113">
        <v>4.926108374384236E-2</v>
      </c>
      <c r="H22" s="406">
        <v>4.0101039500039341E-2</v>
      </c>
      <c r="I22" s="113">
        <v>3.2949647923895431E-2</v>
      </c>
      <c r="J22" s="406">
        <v>2.1103764337135757E-2</v>
      </c>
      <c r="K22" s="113">
        <v>3.6887532927682161E-2</v>
      </c>
    </row>
    <row r="23" spans="1:11" ht="12.75" customHeight="1">
      <c r="A23" s="112" t="s">
        <v>54</v>
      </c>
      <c r="B23" s="223">
        <v>0.40684840826655139</v>
      </c>
      <c r="C23" s="113">
        <v>0.35223966344086111</v>
      </c>
      <c r="D23" s="223">
        <v>0.25731332049744454</v>
      </c>
      <c r="E23" s="113">
        <v>0.47565992772316223</v>
      </c>
      <c r="F23" s="223">
        <v>0.30710377570505598</v>
      </c>
      <c r="G23" s="113">
        <v>0.34935974536238096</v>
      </c>
      <c r="H23" s="223">
        <v>0.40884504539114663</v>
      </c>
      <c r="I23" s="113">
        <v>0.40434948376171675</v>
      </c>
      <c r="J23" s="223">
        <v>0.45089004189534282</v>
      </c>
      <c r="K23" s="113">
        <v>0.61130957747783088</v>
      </c>
    </row>
    <row r="24" spans="1:11" ht="12.75" customHeight="1">
      <c r="A24" s="466" t="s">
        <v>10</v>
      </c>
      <c r="B24" s="420">
        <v>100</v>
      </c>
      <c r="C24" s="110">
        <v>100</v>
      </c>
      <c r="D24" s="420">
        <v>100</v>
      </c>
      <c r="E24" s="110">
        <v>100</v>
      </c>
      <c r="F24" s="420">
        <v>100</v>
      </c>
      <c r="G24" s="110">
        <v>100</v>
      </c>
      <c r="H24" s="420">
        <v>100</v>
      </c>
      <c r="I24" s="110">
        <v>100</v>
      </c>
      <c r="J24" s="420">
        <v>100</v>
      </c>
      <c r="K24" s="110">
        <v>100</v>
      </c>
    </row>
    <row r="25" spans="1:11" ht="12.75" customHeight="1">
      <c r="A25" s="112" t="s">
        <v>85</v>
      </c>
      <c r="B25" s="223">
        <v>0.15390296045997126</v>
      </c>
      <c r="C25" s="113">
        <v>0.16679159258869222</v>
      </c>
      <c r="D25" s="223">
        <v>0.11003743415353819</v>
      </c>
      <c r="E25" s="113">
        <v>0.12043038014800259</v>
      </c>
      <c r="F25" s="223">
        <v>0.28361406255706822</v>
      </c>
      <c r="G25" s="113">
        <v>0.19192019291117496</v>
      </c>
      <c r="H25" s="223">
        <v>0.16129328189295264</v>
      </c>
      <c r="I25" s="113">
        <v>0.22543040478091347</v>
      </c>
      <c r="J25" s="223">
        <v>0.20572496586385497</v>
      </c>
      <c r="K25" s="113">
        <v>0.17729958573918084</v>
      </c>
    </row>
    <row r="26" spans="1:11" ht="12.75" customHeight="1">
      <c r="A26" s="112" t="s">
        <v>86</v>
      </c>
      <c r="B26" s="223">
        <v>15.186902113373113</v>
      </c>
      <c r="C26" s="113">
        <v>16.371748570579019</v>
      </c>
      <c r="D26" s="223">
        <v>16.272684699134089</v>
      </c>
      <c r="E26" s="113">
        <v>18.379736003929832</v>
      </c>
      <c r="F26" s="223">
        <v>20.396075137082779</v>
      </c>
      <c r="G26" s="113">
        <v>20.544379480064745</v>
      </c>
      <c r="H26" s="223">
        <v>21.67167893463035</v>
      </c>
      <c r="I26" s="113">
        <v>23.207405910550012</v>
      </c>
      <c r="J26" s="223">
        <v>24.69574664458618</v>
      </c>
      <c r="K26" s="113">
        <v>25.390750085110543</v>
      </c>
    </row>
    <row r="27" spans="1:11" ht="12.75" customHeight="1">
      <c r="A27" s="112" t="s">
        <v>87</v>
      </c>
      <c r="B27" s="223">
        <v>0.18601779192692092</v>
      </c>
      <c r="C27" s="113">
        <v>0.17685793754529855</v>
      </c>
      <c r="D27" s="223">
        <v>9.4580158980370796E-2</v>
      </c>
      <c r="E27" s="113">
        <v>2.9790672983979586E-2</v>
      </c>
      <c r="F27" s="223">
        <v>4.6051555510386213E-2</v>
      </c>
      <c r="G27" s="113">
        <v>5.9789251147887558E-2</v>
      </c>
      <c r="H27" s="223">
        <v>2.9689973295703793E-2</v>
      </c>
      <c r="I27" s="113">
        <v>4.4224774486777287E-2</v>
      </c>
      <c r="J27" s="223">
        <v>9.3616417050405923E-2</v>
      </c>
      <c r="K27" s="113">
        <v>3.7414931591348045E-2</v>
      </c>
    </row>
    <row r="28" spans="1:11" ht="12.75" customHeight="1">
      <c r="A28" s="112" t="s">
        <v>88</v>
      </c>
      <c r="B28" s="223">
        <v>84.015501999807611</v>
      </c>
      <c r="C28" s="113">
        <v>83.145686338885824</v>
      </c>
      <c r="D28" s="223">
        <v>83.188300220074879</v>
      </c>
      <c r="E28" s="113">
        <v>81.137433248292581</v>
      </c>
      <c r="F28" s="223">
        <v>78.786747950308794</v>
      </c>
      <c r="G28" s="113">
        <v>78.63294024378159</v>
      </c>
      <c r="H28" s="223">
        <v>77.159069869847826</v>
      </c>
      <c r="I28" s="113">
        <v>75.237273368735231</v>
      </c>
      <c r="J28" s="223">
        <v>73.843705162772039</v>
      </c>
      <c r="K28" s="113">
        <v>71.949587593073858</v>
      </c>
    </row>
    <row r="29" spans="1:11" ht="12.75" customHeight="1">
      <c r="A29" s="112" t="s">
        <v>89</v>
      </c>
      <c r="B29" s="406">
        <v>0.13761282855644608</v>
      </c>
      <c r="C29" s="113">
        <v>5.7765333366371595E-2</v>
      </c>
      <c r="D29" s="406">
        <v>9.4733201308817988E-2</v>
      </c>
      <c r="E29" s="113">
        <v>8.6361259448238706E-2</v>
      </c>
      <c r="F29" s="406">
        <v>8.2257606049586401E-2</v>
      </c>
      <c r="G29" s="113">
        <v>1.2056948435899977E-2</v>
      </c>
      <c r="H29" s="406">
        <v>6.1881910633180374E-2</v>
      </c>
      <c r="I29" s="113">
        <v>3.9255698701746132E-2</v>
      </c>
      <c r="J29" s="406">
        <v>0.11227365713276195</v>
      </c>
      <c r="K29" s="113">
        <v>9.6065364896704447E-2</v>
      </c>
    </row>
    <row r="30" spans="1:11" ht="12.75" customHeight="1">
      <c r="A30" s="112" t="s">
        <v>54</v>
      </c>
      <c r="B30" s="223">
        <v>0.32006230587592815</v>
      </c>
      <c r="C30" s="113">
        <v>8.1150227034795477E-2</v>
      </c>
      <c r="D30" s="223">
        <v>0.23966428634831821</v>
      </c>
      <c r="E30" s="113">
        <v>0.24624843519736322</v>
      </c>
      <c r="F30" s="223">
        <v>0.40525368849139864</v>
      </c>
      <c r="G30" s="113">
        <v>0.55891388365870576</v>
      </c>
      <c r="H30" s="223">
        <v>0.91638602969998117</v>
      </c>
      <c r="I30" s="113">
        <v>1.246409842745315</v>
      </c>
      <c r="J30" s="223">
        <v>1.0489331525947598</v>
      </c>
      <c r="K30" s="113">
        <v>2.3488824395883681</v>
      </c>
    </row>
    <row r="31" spans="1:11" ht="12.75" customHeight="1">
      <c r="A31" s="134" t="s">
        <v>390</v>
      </c>
      <c r="B31" s="135"/>
      <c r="C31" s="135"/>
      <c r="D31" s="135"/>
      <c r="E31" s="135"/>
      <c r="F31" s="135"/>
      <c r="G31" s="135"/>
      <c r="H31" s="135"/>
      <c r="I31" s="135"/>
      <c r="J31" s="135"/>
      <c r="K31" s="135"/>
    </row>
    <row r="32" spans="1:11" ht="12.75" customHeight="1">
      <c r="A32" s="466" t="s">
        <v>3</v>
      </c>
      <c r="B32" s="420">
        <v>100</v>
      </c>
      <c r="C32" s="110">
        <v>100</v>
      </c>
      <c r="D32" s="420">
        <v>100</v>
      </c>
      <c r="E32" s="110">
        <v>100</v>
      </c>
      <c r="F32" s="420">
        <v>100</v>
      </c>
      <c r="G32" s="110">
        <v>100</v>
      </c>
      <c r="H32" s="420">
        <v>100</v>
      </c>
      <c r="I32" s="110">
        <v>100</v>
      </c>
      <c r="J32" s="420">
        <v>100</v>
      </c>
      <c r="K32" s="110">
        <v>100</v>
      </c>
    </row>
    <row r="33" spans="1:11" ht="12.75" customHeight="1">
      <c r="A33" s="112" t="s">
        <v>85</v>
      </c>
      <c r="B33" s="223">
        <v>0.13561209020276674</v>
      </c>
      <c r="C33" s="113">
        <v>7.1901396776195808E-2</v>
      </c>
      <c r="D33" s="223">
        <v>0</v>
      </c>
      <c r="E33" s="113">
        <v>0</v>
      </c>
      <c r="F33" s="223">
        <v>6.0119067675626595E-2</v>
      </c>
      <c r="G33" s="113">
        <v>0.12476142036623858</v>
      </c>
      <c r="H33" s="223">
        <v>9.5148649979598446E-2</v>
      </c>
      <c r="I33" s="113">
        <v>6.2849742367998229E-2</v>
      </c>
      <c r="J33" s="223">
        <v>9.0733658351082547E-2</v>
      </c>
      <c r="K33" s="113">
        <v>1.1642646193100665E-2</v>
      </c>
    </row>
    <row r="34" spans="1:11" ht="12.75" customHeight="1">
      <c r="A34" s="112" t="s">
        <v>86</v>
      </c>
      <c r="B34" s="223">
        <v>41.440843913839934</v>
      </c>
      <c r="C34" s="113">
        <v>42.13460404112837</v>
      </c>
      <c r="D34" s="223">
        <v>43.432908233989465</v>
      </c>
      <c r="E34" s="113">
        <v>45.684008518633135</v>
      </c>
      <c r="F34" s="223">
        <v>48.748051450572014</v>
      </c>
      <c r="G34" s="113">
        <v>46.862445217508423</v>
      </c>
      <c r="H34" s="223">
        <v>44.181158808548957</v>
      </c>
      <c r="I34" s="113">
        <v>45.536456313369165</v>
      </c>
      <c r="J34" s="223">
        <v>48.010280924082281</v>
      </c>
      <c r="K34" s="113">
        <v>49.590621602520059</v>
      </c>
    </row>
    <row r="35" spans="1:11" ht="12.75" customHeight="1">
      <c r="A35" s="112" t="s">
        <v>87</v>
      </c>
      <c r="B35" s="223">
        <v>0.10580506600972775</v>
      </c>
      <c r="C35" s="113">
        <v>5.9564427892344521E-2</v>
      </c>
      <c r="D35" s="223">
        <v>0.14940085635954781</v>
      </c>
      <c r="E35" s="113">
        <v>1.3367588541962327E-2</v>
      </c>
      <c r="F35" s="223">
        <v>6.9340871566873144E-2</v>
      </c>
      <c r="G35" s="113">
        <v>0</v>
      </c>
      <c r="H35" s="223">
        <v>0</v>
      </c>
      <c r="I35" s="113">
        <v>1.0561526954401906E-2</v>
      </c>
      <c r="J35" s="223">
        <v>0</v>
      </c>
      <c r="K35" s="113">
        <v>1.2298569922289436E-2</v>
      </c>
    </row>
    <row r="36" spans="1:11" ht="12.75" customHeight="1">
      <c r="A36" s="112" t="s">
        <v>88</v>
      </c>
      <c r="B36" s="223">
        <v>57.912087044406547</v>
      </c>
      <c r="C36" s="113">
        <v>57.482757158333428</v>
      </c>
      <c r="D36" s="223">
        <v>56.061516187659798</v>
      </c>
      <c r="E36" s="113">
        <v>53.959644532015375</v>
      </c>
      <c r="F36" s="223">
        <v>50.867115579350966</v>
      </c>
      <c r="G36" s="113">
        <v>52.496734759701354</v>
      </c>
      <c r="H36" s="223">
        <v>54.886876873074165</v>
      </c>
      <c r="I36" s="113">
        <v>53.569969250373987</v>
      </c>
      <c r="J36" s="223">
        <v>50.874395595414612</v>
      </c>
      <c r="K36" s="113">
        <v>49.130491106494134</v>
      </c>
    </row>
    <row r="37" spans="1:11" ht="12.75" customHeight="1">
      <c r="A37" s="112" t="s">
        <v>89</v>
      </c>
      <c r="B37" s="406">
        <v>0.11034520876760787</v>
      </c>
      <c r="C37" s="113">
        <v>3.3926664430591058E-2</v>
      </c>
      <c r="D37" s="406">
        <v>2.1563010196223392E-2</v>
      </c>
      <c r="E37" s="113">
        <v>0</v>
      </c>
      <c r="F37" s="406">
        <v>2.5891987848499953E-2</v>
      </c>
      <c r="G37" s="113">
        <v>0</v>
      </c>
      <c r="H37" s="406">
        <v>0</v>
      </c>
      <c r="I37" s="113">
        <v>0</v>
      </c>
      <c r="J37" s="406">
        <v>4.5867198614977393E-2</v>
      </c>
      <c r="K37" s="113">
        <v>3.0500453407277802E-2</v>
      </c>
    </row>
    <row r="38" spans="1:11" ht="12.75" customHeight="1">
      <c r="A38" s="112" t="s">
        <v>54</v>
      </c>
      <c r="B38" s="223">
        <v>0.29530667677341926</v>
      </c>
      <c r="C38" s="113">
        <v>0.21724631143906886</v>
      </c>
      <c r="D38" s="223">
        <v>0.33461171179496657</v>
      </c>
      <c r="E38" s="113">
        <v>0.34297936080952651</v>
      </c>
      <c r="F38" s="223">
        <v>0.22948104298602007</v>
      </c>
      <c r="G38" s="113">
        <v>0.51605860242398682</v>
      </c>
      <c r="H38" s="223">
        <v>0.83681566839728172</v>
      </c>
      <c r="I38" s="113">
        <v>0.82016316693445612</v>
      </c>
      <c r="J38" s="223">
        <v>0.97872262353704487</v>
      </c>
      <c r="K38" s="113">
        <v>1.2244456214631363</v>
      </c>
    </row>
    <row r="39" spans="1:11">
      <c r="A39" s="466" t="s">
        <v>4</v>
      </c>
      <c r="B39" s="420">
        <v>100</v>
      </c>
      <c r="C39" s="110">
        <v>100</v>
      </c>
      <c r="D39" s="420">
        <v>100</v>
      </c>
      <c r="E39" s="110">
        <v>100</v>
      </c>
      <c r="F39" s="420">
        <v>100</v>
      </c>
      <c r="G39" s="110">
        <v>100</v>
      </c>
      <c r="H39" s="420">
        <v>100</v>
      </c>
      <c r="I39" s="110">
        <v>100</v>
      </c>
      <c r="J39" s="420">
        <v>100</v>
      </c>
      <c r="K39" s="110">
        <v>100</v>
      </c>
    </row>
    <row r="40" spans="1:11">
      <c r="A40" s="112" t="s">
        <v>85</v>
      </c>
      <c r="B40" s="223">
        <v>0.14293105111319612</v>
      </c>
      <c r="C40" s="113">
        <v>0.10737006742332973</v>
      </c>
      <c r="D40" s="223">
        <v>6.3924737667350143E-2</v>
      </c>
      <c r="E40" s="113">
        <v>0</v>
      </c>
      <c r="F40" s="223">
        <v>0.30355133838544651</v>
      </c>
      <c r="G40" s="113">
        <v>0</v>
      </c>
      <c r="H40" s="223">
        <v>0.37221823119370351</v>
      </c>
      <c r="I40" s="113">
        <v>0.2330967445027706</v>
      </c>
      <c r="J40" s="223">
        <v>4.5554361538102134E-2</v>
      </c>
      <c r="K40" s="113">
        <v>0.20613158496382558</v>
      </c>
    </row>
    <row r="41" spans="1:11">
      <c r="A41" s="112" t="s">
        <v>86</v>
      </c>
      <c r="B41" s="223">
        <v>21.906594996536334</v>
      </c>
      <c r="C41" s="113">
        <v>23.072728425591276</v>
      </c>
      <c r="D41" s="223">
        <v>21.028826438306599</v>
      </c>
      <c r="E41" s="113">
        <v>21.704027163421653</v>
      </c>
      <c r="F41" s="223">
        <v>28.814027043664691</v>
      </c>
      <c r="G41" s="113">
        <v>29.743938032746016</v>
      </c>
      <c r="H41" s="223">
        <v>30.906349419371139</v>
      </c>
      <c r="I41" s="113">
        <v>32.463305034964513</v>
      </c>
      <c r="J41" s="223">
        <v>33.913080720771234</v>
      </c>
      <c r="K41" s="113">
        <v>38.398368647349052</v>
      </c>
    </row>
    <row r="42" spans="1:11">
      <c r="A42" s="112" t="s">
        <v>87</v>
      </c>
      <c r="B42" s="223">
        <v>0.11267877342359327</v>
      </c>
      <c r="C42" s="113">
        <v>4.6076131295838353E-2</v>
      </c>
      <c r="D42" s="223">
        <v>0</v>
      </c>
      <c r="E42" s="113">
        <v>0</v>
      </c>
      <c r="F42" s="223">
        <v>0</v>
      </c>
      <c r="G42" s="113">
        <v>6.6626833849870407E-2</v>
      </c>
      <c r="H42" s="223">
        <v>0</v>
      </c>
      <c r="I42" s="113">
        <v>9.6531236086219607E-2</v>
      </c>
      <c r="J42" s="223">
        <v>0</v>
      </c>
      <c r="K42" s="113">
        <v>0</v>
      </c>
    </row>
    <row r="43" spans="1:11">
      <c r="A43" s="112" t="s">
        <v>88</v>
      </c>
      <c r="B43" s="223">
        <v>77.665927166545373</v>
      </c>
      <c r="C43" s="113">
        <v>76.606006805740492</v>
      </c>
      <c r="D43" s="223">
        <v>78.862220077996227</v>
      </c>
      <c r="E43" s="113">
        <v>78.058009607563022</v>
      </c>
      <c r="F43" s="223">
        <v>70.438345114521638</v>
      </c>
      <c r="G43" s="113">
        <v>69.290617652242318</v>
      </c>
      <c r="H43" s="223">
        <v>67.175325444254113</v>
      </c>
      <c r="I43" s="113">
        <v>64.231061357199252</v>
      </c>
      <c r="J43" s="223">
        <v>63.224002865641893</v>
      </c>
      <c r="K43" s="113">
        <v>57.890525322103649</v>
      </c>
    </row>
    <row r="44" spans="1:11">
      <c r="A44" s="112" t="s">
        <v>89</v>
      </c>
      <c r="B44" s="406">
        <v>0</v>
      </c>
      <c r="C44" s="113">
        <v>6.5943820937163153E-2</v>
      </c>
      <c r="D44" s="406">
        <v>0</v>
      </c>
      <c r="E44" s="113">
        <v>0</v>
      </c>
      <c r="F44" s="406">
        <v>0</v>
      </c>
      <c r="G44" s="113">
        <v>0</v>
      </c>
      <c r="H44" s="406">
        <v>0</v>
      </c>
      <c r="I44" s="113">
        <v>0</v>
      </c>
      <c r="J44" s="406">
        <v>0</v>
      </c>
      <c r="K44" s="113">
        <v>0</v>
      </c>
    </row>
    <row r="45" spans="1:11">
      <c r="A45" s="112" t="s">
        <v>54</v>
      </c>
      <c r="B45" s="223">
        <v>0.17186801238151192</v>
      </c>
      <c r="C45" s="113">
        <v>0.10187474901189948</v>
      </c>
      <c r="D45" s="223">
        <v>4.5028746029831541E-2</v>
      </c>
      <c r="E45" s="113">
        <v>0.23796322901532596</v>
      </c>
      <c r="F45" s="223">
        <v>0.44407650342821969</v>
      </c>
      <c r="G45" s="113">
        <v>0.89881748116180005</v>
      </c>
      <c r="H45" s="223">
        <v>1.5461069051810568</v>
      </c>
      <c r="I45" s="113">
        <v>2.9760056272472508</v>
      </c>
      <c r="J45" s="223">
        <v>2.8173620520487783</v>
      </c>
      <c r="K45" s="113">
        <v>3.5049744455834739</v>
      </c>
    </row>
    <row r="46" spans="1:11">
      <c r="A46" s="466" t="s">
        <v>5</v>
      </c>
      <c r="B46" s="420">
        <v>100</v>
      </c>
      <c r="C46" s="110">
        <v>100</v>
      </c>
      <c r="D46" s="420">
        <v>100</v>
      </c>
      <c r="E46" s="110">
        <v>100</v>
      </c>
      <c r="F46" s="420">
        <v>100</v>
      </c>
      <c r="G46" s="110">
        <v>100</v>
      </c>
      <c r="H46" s="420">
        <v>100</v>
      </c>
      <c r="I46" s="110">
        <v>100</v>
      </c>
      <c r="J46" s="420">
        <v>100</v>
      </c>
      <c r="K46" s="110">
        <v>100</v>
      </c>
    </row>
    <row r="47" spans="1:11">
      <c r="A47" s="112" t="s">
        <v>85</v>
      </c>
      <c r="B47" s="223">
        <v>0.97769844771569536</v>
      </c>
      <c r="C47" s="113">
        <v>0.47788505704462886</v>
      </c>
      <c r="D47" s="223">
        <v>7.212134083749247E-2</v>
      </c>
      <c r="E47" s="113">
        <v>0.89737210321055083</v>
      </c>
      <c r="F47" s="223">
        <v>1.0414911186760591</v>
      </c>
      <c r="G47" s="113">
        <v>0.31032985196085461</v>
      </c>
      <c r="H47" s="223">
        <v>0</v>
      </c>
      <c r="I47" s="113">
        <v>0.19066055329108486</v>
      </c>
      <c r="J47" s="223">
        <v>4.7294020512779408E-2</v>
      </c>
      <c r="K47" s="113">
        <v>8.3784480536220673E-2</v>
      </c>
    </row>
    <row r="48" spans="1:11">
      <c r="A48" s="112" t="s">
        <v>86</v>
      </c>
      <c r="B48" s="223">
        <v>32.255525249689143</v>
      </c>
      <c r="C48" s="113">
        <v>28.336264052372488</v>
      </c>
      <c r="D48" s="223">
        <v>25.909702311422606</v>
      </c>
      <c r="E48" s="113">
        <v>32.203750249860718</v>
      </c>
      <c r="F48" s="223">
        <v>25.274697495702586</v>
      </c>
      <c r="G48" s="113">
        <v>28.404879262291971</v>
      </c>
      <c r="H48" s="223">
        <v>31.716762402088772</v>
      </c>
      <c r="I48" s="113">
        <v>36.41074207423663</v>
      </c>
      <c r="J48" s="223">
        <v>39.553833020043847</v>
      </c>
      <c r="K48" s="113">
        <v>38.683029282865505</v>
      </c>
    </row>
    <row r="49" spans="1:11">
      <c r="A49" s="112" t="s">
        <v>87</v>
      </c>
      <c r="B49" s="223">
        <v>0</v>
      </c>
      <c r="C49" s="113">
        <v>0</v>
      </c>
      <c r="D49" s="223">
        <v>8.3182896180666169E-2</v>
      </c>
      <c r="E49" s="113">
        <v>4.8908906099153243E-2</v>
      </c>
      <c r="F49" s="223">
        <v>0</v>
      </c>
      <c r="G49" s="113">
        <v>0</v>
      </c>
      <c r="H49" s="223">
        <v>0.13451697127937337</v>
      </c>
      <c r="I49" s="113">
        <v>0</v>
      </c>
      <c r="J49" s="223">
        <v>0</v>
      </c>
      <c r="K49" s="113">
        <v>0</v>
      </c>
    </row>
    <row r="50" spans="1:11">
      <c r="A50" s="112" t="s">
        <v>88</v>
      </c>
      <c r="B50" s="223">
        <v>66.471461233003097</v>
      </c>
      <c r="C50" s="113">
        <v>70.950156124584169</v>
      </c>
      <c r="D50" s="223">
        <v>73.777034441258721</v>
      </c>
      <c r="E50" s="113">
        <v>66.169071708962235</v>
      </c>
      <c r="F50" s="223">
        <v>73.683811385621354</v>
      </c>
      <c r="G50" s="113">
        <v>70.723161316709323</v>
      </c>
      <c r="H50" s="223">
        <v>67.367101827676251</v>
      </c>
      <c r="I50" s="113">
        <v>62.846641328699626</v>
      </c>
      <c r="J50" s="223">
        <v>59.54798138699735</v>
      </c>
      <c r="K50" s="113">
        <v>59.477503298303077</v>
      </c>
    </row>
    <row r="51" spans="1:11">
      <c r="A51" s="112" t="s">
        <v>89</v>
      </c>
      <c r="B51" s="406">
        <v>7.8717259636597009E-2</v>
      </c>
      <c r="C51" s="113">
        <v>0</v>
      </c>
      <c r="D51" s="406">
        <v>0</v>
      </c>
      <c r="E51" s="113">
        <v>0</v>
      </c>
      <c r="F51" s="406">
        <v>0</v>
      </c>
      <c r="G51" s="113">
        <v>0</v>
      </c>
      <c r="H51" s="406">
        <v>0</v>
      </c>
      <c r="I51" s="113">
        <v>0</v>
      </c>
      <c r="J51" s="406">
        <v>0</v>
      </c>
      <c r="K51" s="113">
        <v>9.7811746508348119E-2</v>
      </c>
    </row>
    <row r="52" spans="1:11">
      <c r="A52" s="112" t="s">
        <v>54</v>
      </c>
      <c r="B52" s="223">
        <v>0.21659780995547714</v>
      </c>
      <c r="C52" s="113">
        <v>0.23569476599871017</v>
      </c>
      <c r="D52" s="223">
        <v>0.15795901030052034</v>
      </c>
      <c r="E52" s="113">
        <v>0.68089703186734207</v>
      </c>
      <c r="F52" s="223">
        <v>0</v>
      </c>
      <c r="G52" s="113">
        <v>0.561629569037851</v>
      </c>
      <c r="H52" s="223">
        <v>0.78161879895561359</v>
      </c>
      <c r="I52" s="113">
        <v>0.55195604377265917</v>
      </c>
      <c r="J52" s="223">
        <v>0.85089157244602265</v>
      </c>
      <c r="K52" s="113">
        <v>1.6578711917868461</v>
      </c>
    </row>
    <row r="53" spans="1:11">
      <c r="A53" s="466" t="s">
        <v>6</v>
      </c>
      <c r="B53" s="420">
        <v>100</v>
      </c>
      <c r="C53" s="110">
        <v>100</v>
      </c>
      <c r="D53" s="420">
        <v>100</v>
      </c>
      <c r="E53" s="110">
        <v>100</v>
      </c>
      <c r="F53" s="420">
        <v>100</v>
      </c>
      <c r="G53" s="110">
        <v>100</v>
      </c>
      <c r="H53" s="420">
        <v>100</v>
      </c>
      <c r="I53" s="110">
        <v>100</v>
      </c>
      <c r="J53" s="420">
        <v>100</v>
      </c>
      <c r="K53" s="110">
        <v>100</v>
      </c>
    </row>
    <row r="54" spans="1:11">
      <c r="A54" s="112" t="s">
        <v>85</v>
      </c>
      <c r="B54" s="223">
        <v>0</v>
      </c>
      <c r="C54" s="113">
        <v>0.27390827985600247</v>
      </c>
      <c r="D54" s="223">
        <v>0</v>
      </c>
      <c r="E54" s="113">
        <v>5.4655501649786435E-2</v>
      </c>
      <c r="F54" s="223">
        <v>0</v>
      </c>
      <c r="G54" s="113">
        <v>0</v>
      </c>
      <c r="H54" s="223">
        <v>0.35883395071670154</v>
      </c>
      <c r="I54" s="113">
        <v>9.8735427030721912E-2</v>
      </c>
      <c r="J54" s="223">
        <v>4.4406025009473285E-2</v>
      </c>
      <c r="K54" s="113">
        <v>4.7559836577525397E-2</v>
      </c>
    </row>
    <row r="55" spans="1:11">
      <c r="A55" s="112" t="s">
        <v>86</v>
      </c>
      <c r="B55" s="223">
        <v>11.05701174457494</v>
      </c>
      <c r="C55" s="113">
        <v>8.5452268814297287</v>
      </c>
      <c r="D55" s="223">
        <v>8.6534507977378894</v>
      </c>
      <c r="E55" s="113">
        <v>13.505981741013892</v>
      </c>
      <c r="F55" s="223">
        <v>20.901983303149432</v>
      </c>
      <c r="G55" s="113">
        <v>28.856194525248004</v>
      </c>
      <c r="H55" s="223">
        <v>25.095828635851188</v>
      </c>
      <c r="I55" s="113">
        <v>27.113001430397855</v>
      </c>
      <c r="J55" s="223">
        <v>26.602761462675257</v>
      </c>
      <c r="K55" s="113">
        <v>28.003575582894502</v>
      </c>
    </row>
    <row r="56" spans="1:11">
      <c r="A56" s="112" t="s">
        <v>87</v>
      </c>
      <c r="B56" s="223">
        <v>0</v>
      </c>
      <c r="C56" s="113">
        <v>5.9761806514036911E-2</v>
      </c>
      <c r="D56" s="223">
        <v>0</v>
      </c>
      <c r="E56" s="113">
        <v>0</v>
      </c>
      <c r="F56" s="223">
        <v>0.3117250257141595</v>
      </c>
      <c r="G56" s="113">
        <v>0.16471494990179261</v>
      </c>
      <c r="H56" s="223">
        <v>0.11918183282332098</v>
      </c>
      <c r="I56" s="113">
        <v>0</v>
      </c>
      <c r="J56" s="223">
        <v>0</v>
      </c>
      <c r="K56" s="113">
        <v>0</v>
      </c>
    </row>
    <row r="57" spans="1:11">
      <c r="A57" s="112" t="s">
        <v>88</v>
      </c>
      <c r="B57" s="223">
        <v>88.822431360348446</v>
      </c>
      <c r="C57" s="113">
        <v>91.052803824755614</v>
      </c>
      <c r="D57" s="223">
        <v>91.346549202262111</v>
      </c>
      <c r="E57" s="113">
        <v>86.384707255686536</v>
      </c>
      <c r="F57" s="223">
        <v>78.615915644936365</v>
      </c>
      <c r="G57" s="113">
        <v>70.821834365132645</v>
      </c>
      <c r="H57" s="223">
        <v>74.426155580608793</v>
      </c>
      <c r="I57" s="113">
        <v>72.788263142571424</v>
      </c>
      <c r="J57" s="223">
        <v>73.295400719969678</v>
      </c>
      <c r="K57" s="113">
        <v>71.754041153583898</v>
      </c>
    </row>
    <row r="58" spans="1:11">
      <c r="A58" s="112" t="s">
        <v>89</v>
      </c>
      <c r="B58" s="406">
        <v>0</v>
      </c>
      <c r="C58" s="113">
        <v>0</v>
      </c>
      <c r="D58" s="406">
        <v>0</v>
      </c>
      <c r="E58" s="113">
        <v>0</v>
      </c>
      <c r="F58" s="406">
        <v>0</v>
      </c>
      <c r="G58" s="113">
        <v>0</v>
      </c>
      <c r="H58" s="406">
        <v>0</v>
      </c>
      <c r="I58" s="113">
        <v>0</v>
      </c>
      <c r="J58" s="406">
        <v>5.7431792345585451E-2</v>
      </c>
      <c r="K58" s="113">
        <v>0.19482342694407995</v>
      </c>
    </row>
    <row r="59" spans="1:11">
      <c r="A59" s="112" t="s">
        <v>54</v>
      </c>
      <c r="B59" s="223">
        <v>0.12055689507661196</v>
      </c>
      <c r="C59" s="113">
        <v>6.829920744461361E-2</v>
      </c>
      <c r="D59" s="223">
        <v>0</v>
      </c>
      <c r="E59" s="113">
        <v>5.4655501649786435E-2</v>
      </c>
      <c r="F59" s="223">
        <v>0.17037602620004672</v>
      </c>
      <c r="G59" s="113">
        <v>0.15725615971756049</v>
      </c>
      <c r="H59" s="223">
        <v>0</v>
      </c>
      <c r="I59" s="113">
        <v>0</v>
      </c>
      <c r="J59" s="223">
        <v>0</v>
      </c>
      <c r="K59" s="113">
        <v>0</v>
      </c>
    </row>
    <row r="60" spans="1:11">
      <c r="A60" s="466" t="s">
        <v>2</v>
      </c>
      <c r="B60" s="420">
        <v>100</v>
      </c>
      <c r="C60" s="110">
        <v>100</v>
      </c>
      <c r="D60" s="420">
        <v>100</v>
      </c>
      <c r="E60" s="110">
        <v>100</v>
      </c>
      <c r="F60" s="420">
        <v>100</v>
      </c>
      <c r="G60" s="110">
        <v>100</v>
      </c>
      <c r="H60" s="420">
        <v>100</v>
      </c>
      <c r="I60" s="110">
        <v>100</v>
      </c>
      <c r="J60" s="420">
        <v>100</v>
      </c>
      <c r="K60" s="110">
        <v>100</v>
      </c>
    </row>
    <row r="61" spans="1:11">
      <c r="A61" s="112" t="s">
        <v>85</v>
      </c>
      <c r="B61" s="223">
        <v>0.13406034765496885</v>
      </c>
      <c r="C61" s="113">
        <v>7.9081893273498488E-2</v>
      </c>
      <c r="D61" s="223">
        <v>0</v>
      </c>
      <c r="E61" s="113">
        <v>3.0117716195618236E-2</v>
      </c>
      <c r="F61" s="223">
        <v>0.30854560532350289</v>
      </c>
      <c r="G61" s="113">
        <v>0.16477063576925099</v>
      </c>
      <c r="H61" s="223">
        <v>0.12583574096640401</v>
      </c>
      <c r="I61" s="113">
        <v>0.33673990239316681</v>
      </c>
      <c r="J61" s="223">
        <v>5.8562985500612549E-2</v>
      </c>
      <c r="K61" s="113">
        <v>0.15102542025998955</v>
      </c>
    </row>
    <row r="62" spans="1:11">
      <c r="A62" s="112" t="s">
        <v>86</v>
      </c>
      <c r="B62" s="223">
        <v>37.199081666120037</v>
      </c>
      <c r="C62" s="113">
        <v>41.798753608820846</v>
      </c>
      <c r="D62" s="223">
        <v>41.001094797683599</v>
      </c>
      <c r="E62" s="113">
        <v>45.265090995904728</v>
      </c>
      <c r="F62" s="223">
        <v>44.629997079056835</v>
      </c>
      <c r="G62" s="113">
        <v>48.618555978194181</v>
      </c>
      <c r="H62" s="223">
        <v>54.611626788548953</v>
      </c>
      <c r="I62" s="113">
        <v>52.877712371978248</v>
      </c>
      <c r="J62" s="223">
        <v>54.878565947306782</v>
      </c>
      <c r="K62" s="113">
        <v>58.479653911840678</v>
      </c>
    </row>
    <row r="63" spans="1:11">
      <c r="A63" s="112" t="s">
        <v>87</v>
      </c>
      <c r="B63" s="223">
        <v>4.5916693998032138E-2</v>
      </c>
      <c r="C63" s="113">
        <v>4.9946458909577988E-2</v>
      </c>
      <c r="D63" s="223">
        <v>6.3771043522815651E-2</v>
      </c>
      <c r="E63" s="113">
        <v>0</v>
      </c>
      <c r="F63" s="223">
        <v>4.8346645447861165E-2</v>
      </c>
      <c r="G63" s="113">
        <v>2.9798944766779436E-2</v>
      </c>
      <c r="H63" s="223">
        <v>0.12909011357760414</v>
      </c>
      <c r="I63" s="113">
        <v>9.7680277030078921E-2</v>
      </c>
      <c r="J63" s="223">
        <v>4.2407679155615989E-2</v>
      </c>
      <c r="K63" s="113">
        <v>0</v>
      </c>
    </row>
    <row r="64" spans="1:11">
      <c r="A64" s="112" t="s">
        <v>88</v>
      </c>
      <c r="B64" s="223">
        <v>62.453263365037714</v>
      </c>
      <c r="C64" s="113">
        <v>58.016217463855035</v>
      </c>
      <c r="D64" s="223">
        <v>58.935134158793588</v>
      </c>
      <c r="E64" s="113">
        <v>54.571465300350766</v>
      </c>
      <c r="F64" s="223">
        <v>54.959727915823123</v>
      </c>
      <c r="G64" s="113">
        <v>51.186874441269779</v>
      </c>
      <c r="H64" s="223">
        <v>44.945778536327843</v>
      </c>
      <c r="I64" s="113">
        <v>46.299716874084247</v>
      </c>
      <c r="J64" s="223">
        <v>44.964256384711696</v>
      </c>
      <c r="K64" s="113">
        <v>41.210532258747477</v>
      </c>
    </row>
    <row r="65" spans="1:11">
      <c r="A65" s="112" t="s">
        <v>89</v>
      </c>
      <c r="B65" s="406">
        <v>5.2476221712036739E-2</v>
      </c>
      <c r="C65" s="113">
        <v>0</v>
      </c>
      <c r="D65" s="406">
        <v>0</v>
      </c>
      <c r="E65" s="113">
        <v>7.455971204525004E-2</v>
      </c>
      <c r="F65" s="406">
        <v>0</v>
      </c>
      <c r="G65" s="113">
        <v>0</v>
      </c>
      <c r="H65" s="406">
        <v>0.12077338357120387</v>
      </c>
      <c r="I65" s="113">
        <v>6.2794463805050729E-2</v>
      </c>
      <c r="J65" s="406">
        <v>5.6207003325300549E-2</v>
      </c>
      <c r="K65" s="113">
        <v>3.1757681830371635E-2</v>
      </c>
    </row>
    <row r="66" spans="1:11">
      <c r="A66" s="112" t="s">
        <v>54</v>
      </c>
      <c r="B66" s="223">
        <v>0.11520170547720564</v>
      </c>
      <c r="C66" s="113">
        <v>5.6000575141041994E-2</v>
      </c>
      <c r="D66" s="223">
        <v>0</v>
      </c>
      <c r="E66" s="113">
        <v>5.8766275503645347E-2</v>
      </c>
      <c r="F66" s="223">
        <v>5.3382754348680034E-2</v>
      </c>
      <c r="G66" s="113">
        <v>0</v>
      </c>
      <c r="H66" s="223">
        <v>6.6895437008002143E-2</v>
      </c>
      <c r="I66" s="113">
        <v>0.32535611070921022</v>
      </c>
      <c r="J66" s="223">
        <v>0</v>
      </c>
      <c r="K66" s="113">
        <v>0.12703072732148654</v>
      </c>
    </row>
    <row r="67" spans="1:11">
      <c r="A67" s="466" t="s">
        <v>8</v>
      </c>
      <c r="B67" s="420">
        <v>100</v>
      </c>
      <c r="C67" s="110">
        <v>100</v>
      </c>
      <c r="D67" s="420">
        <v>100</v>
      </c>
      <c r="E67" s="110">
        <v>100</v>
      </c>
      <c r="F67" s="420">
        <v>100</v>
      </c>
      <c r="G67" s="110">
        <v>100</v>
      </c>
      <c r="H67" s="420">
        <v>100</v>
      </c>
      <c r="I67" s="110">
        <v>100</v>
      </c>
      <c r="J67" s="420">
        <v>100</v>
      </c>
      <c r="K67" s="110">
        <v>100</v>
      </c>
    </row>
    <row r="68" spans="1:11">
      <c r="A68" s="112" t="s">
        <v>85</v>
      </c>
      <c r="B68" s="223">
        <v>0.92570307148279118</v>
      </c>
      <c r="C68" s="113">
        <v>0.68153417283475926</v>
      </c>
      <c r="D68" s="223">
        <v>1.3632569785773903</v>
      </c>
      <c r="E68" s="113">
        <v>1.0509430831351292</v>
      </c>
      <c r="F68" s="223">
        <v>2.2489157013582739</v>
      </c>
      <c r="G68" s="113">
        <v>1.4070209817369737</v>
      </c>
      <c r="H68" s="223">
        <v>1.4147796760923543</v>
      </c>
      <c r="I68" s="113">
        <v>1.0928871262864193</v>
      </c>
      <c r="J68" s="223">
        <v>0.63822396005849047</v>
      </c>
      <c r="K68" s="113">
        <v>1.0258481421647818</v>
      </c>
    </row>
    <row r="69" spans="1:11">
      <c r="A69" s="112" t="s">
        <v>86</v>
      </c>
      <c r="B69" s="223">
        <v>17.821635532186697</v>
      </c>
      <c r="C69" s="113">
        <v>18.093819090646928</v>
      </c>
      <c r="D69" s="223">
        <v>20.774367059259944</v>
      </c>
      <c r="E69" s="113">
        <v>22.516916496118885</v>
      </c>
      <c r="F69" s="223">
        <v>20.032305852535384</v>
      </c>
      <c r="G69" s="113">
        <v>20.013417013125721</v>
      </c>
      <c r="H69" s="223">
        <v>19.059222473409186</v>
      </c>
      <c r="I69" s="113">
        <v>20.691168312896895</v>
      </c>
      <c r="J69" s="223">
        <v>20.846495019429476</v>
      </c>
      <c r="K69" s="113">
        <v>25.546849757673666</v>
      </c>
    </row>
    <row r="70" spans="1:11">
      <c r="A70" s="112" t="s">
        <v>87</v>
      </c>
      <c r="B70" s="223">
        <v>0.57208449817636498</v>
      </c>
      <c r="C70" s="113">
        <v>0.47101797558396619</v>
      </c>
      <c r="D70" s="223">
        <v>6.1207456181025681E-2</v>
      </c>
      <c r="E70" s="113">
        <v>0</v>
      </c>
      <c r="F70" s="223">
        <v>0.89599657308083602</v>
      </c>
      <c r="G70" s="113">
        <v>1.406138283505018</v>
      </c>
      <c r="H70" s="223">
        <v>0.48549086461846352</v>
      </c>
      <c r="I70" s="113">
        <v>0.34608092332403279</v>
      </c>
      <c r="J70" s="223">
        <v>0.14218660375986622</v>
      </c>
      <c r="K70" s="113">
        <v>0.18255250403877221</v>
      </c>
    </row>
    <row r="71" spans="1:11">
      <c r="A71" s="112" t="s">
        <v>88</v>
      </c>
      <c r="B71" s="223">
        <v>79.286468072501066</v>
      </c>
      <c r="C71" s="113">
        <v>80.004806305873316</v>
      </c>
      <c r="D71" s="223">
        <v>76.973013076138358</v>
      </c>
      <c r="E71" s="113">
        <v>75.687261463576533</v>
      </c>
      <c r="F71" s="223">
        <v>75.94017170292895</v>
      </c>
      <c r="G71" s="113">
        <v>76.1627342460433</v>
      </c>
      <c r="H71" s="223">
        <v>78.563354704814131</v>
      </c>
      <c r="I71" s="113">
        <v>77.485697253707116</v>
      </c>
      <c r="J71" s="223">
        <v>78.038632746544295</v>
      </c>
      <c r="K71" s="113">
        <v>72.91033925686591</v>
      </c>
    </row>
    <row r="72" spans="1:11">
      <c r="A72" s="112" t="s">
        <v>89</v>
      </c>
      <c r="B72" s="406">
        <v>0</v>
      </c>
      <c r="C72" s="113">
        <v>0.22493511487071036</v>
      </c>
      <c r="D72" s="406">
        <v>9.3665955670963558E-2</v>
      </c>
      <c r="E72" s="113">
        <v>0.2009698176521563</v>
      </c>
      <c r="F72" s="406">
        <v>0.56936834026451533</v>
      </c>
      <c r="G72" s="113">
        <v>0.74764540246625888</v>
      </c>
      <c r="H72" s="406">
        <v>0.10376903976577845</v>
      </c>
      <c r="I72" s="113">
        <v>0</v>
      </c>
      <c r="J72" s="406">
        <v>0.14380236062077378</v>
      </c>
      <c r="K72" s="113">
        <v>0</v>
      </c>
    </row>
    <row r="73" spans="1:11">
      <c r="A73" s="112" t="s">
        <v>54</v>
      </c>
      <c r="B73" s="223">
        <v>1.3941088256530836</v>
      </c>
      <c r="C73" s="113">
        <v>0.52388734019032968</v>
      </c>
      <c r="D73" s="223">
        <v>0.73448947417230825</v>
      </c>
      <c r="E73" s="113">
        <v>0.54390913951730369</v>
      </c>
      <c r="F73" s="223">
        <v>0.31324182983204524</v>
      </c>
      <c r="G73" s="113">
        <v>0.26304407312272154</v>
      </c>
      <c r="H73" s="223">
        <v>0.37338324130007783</v>
      </c>
      <c r="I73" s="113">
        <v>0.38416638378552914</v>
      </c>
      <c r="J73" s="223">
        <v>0.19065930958709335</v>
      </c>
      <c r="K73" s="113">
        <v>0.33441033925686592</v>
      </c>
    </row>
    <row r="74" spans="1:11">
      <c r="A74" s="466" t="s">
        <v>46</v>
      </c>
      <c r="B74" s="420">
        <v>100</v>
      </c>
      <c r="C74" s="110">
        <v>100</v>
      </c>
      <c r="D74" s="420">
        <v>100</v>
      </c>
      <c r="E74" s="110">
        <v>100</v>
      </c>
      <c r="F74" s="420">
        <v>100</v>
      </c>
      <c r="G74" s="110">
        <v>100</v>
      </c>
      <c r="H74" s="420">
        <v>100</v>
      </c>
      <c r="I74" s="110">
        <v>100</v>
      </c>
      <c r="J74" s="420">
        <v>100</v>
      </c>
      <c r="K74" s="110">
        <v>100</v>
      </c>
    </row>
    <row r="75" spans="1:11">
      <c r="A75" s="112" t="s">
        <v>85</v>
      </c>
      <c r="B75" s="223">
        <v>0</v>
      </c>
      <c r="C75" s="113">
        <v>0.26493209912181104</v>
      </c>
      <c r="D75" s="223">
        <v>0.11129215728471731</v>
      </c>
      <c r="E75" s="113">
        <v>3.7281733783973744E-2</v>
      </c>
      <c r="F75" s="223">
        <v>0.19729963687873101</v>
      </c>
      <c r="G75" s="113">
        <v>0.16033525697053189</v>
      </c>
      <c r="H75" s="223">
        <v>1.0747357533248874</v>
      </c>
      <c r="I75" s="113">
        <v>0.12023705620624622</v>
      </c>
      <c r="J75" s="223">
        <v>0.21185550614260937</v>
      </c>
      <c r="K75" s="113">
        <v>8.9797810092115182E-2</v>
      </c>
    </row>
    <row r="76" spans="1:11">
      <c r="A76" s="112" t="s">
        <v>86</v>
      </c>
      <c r="B76" s="223">
        <v>15.967851453344128</v>
      </c>
      <c r="C76" s="113">
        <v>17.580457889908846</v>
      </c>
      <c r="D76" s="223">
        <v>16.976050665600887</v>
      </c>
      <c r="E76" s="113">
        <v>17.501023719739152</v>
      </c>
      <c r="F76" s="223">
        <v>16.829490393587481</v>
      </c>
      <c r="G76" s="113">
        <v>22.967880854118068</v>
      </c>
      <c r="H76" s="223">
        <v>20.159251846819554</v>
      </c>
      <c r="I76" s="113">
        <v>21.194680273188357</v>
      </c>
      <c r="J76" s="223">
        <v>25.201202715111361</v>
      </c>
      <c r="K76" s="113">
        <v>23.905915068651872</v>
      </c>
    </row>
    <row r="77" spans="1:11">
      <c r="A77" s="112" t="s">
        <v>87</v>
      </c>
      <c r="B77" s="223">
        <v>0.24940586560810635</v>
      </c>
      <c r="C77" s="113">
        <v>0.17576608997427656</v>
      </c>
      <c r="D77" s="223">
        <v>7.6859224644141785E-2</v>
      </c>
      <c r="E77" s="113">
        <v>0</v>
      </c>
      <c r="F77" s="223">
        <v>5.5648615529898485E-2</v>
      </c>
      <c r="G77" s="113">
        <v>0</v>
      </c>
      <c r="H77" s="223">
        <v>0</v>
      </c>
      <c r="I77" s="113">
        <v>3.6010082823190494E-2</v>
      </c>
      <c r="J77" s="223">
        <v>0.11523019030986119</v>
      </c>
      <c r="K77" s="113">
        <v>0.15758067319390534</v>
      </c>
    </row>
    <row r="78" spans="1:11">
      <c r="A78" s="112" t="s">
        <v>88</v>
      </c>
      <c r="B78" s="223">
        <v>81.606643858870228</v>
      </c>
      <c r="C78" s="113">
        <v>80.067868804084966</v>
      </c>
      <c r="D78" s="223">
        <v>80.978264211270641</v>
      </c>
      <c r="E78" s="113">
        <v>80.359249231446228</v>
      </c>
      <c r="F78" s="223">
        <v>82.226731571314545</v>
      </c>
      <c r="G78" s="113">
        <v>76.871783888911395</v>
      </c>
      <c r="H78" s="223">
        <v>78.179069582407621</v>
      </c>
      <c r="I78" s="113">
        <v>78.133945301294531</v>
      </c>
      <c r="J78" s="223">
        <v>74.270058755393904</v>
      </c>
      <c r="K78" s="113">
        <v>75.699553907653097</v>
      </c>
    </row>
    <row r="79" spans="1:11">
      <c r="A79" s="112" t="s">
        <v>89</v>
      </c>
      <c r="B79" s="406">
        <v>0.4191585490062939</v>
      </c>
      <c r="C79" s="113">
        <v>0.12637196979902368</v>
      </c>
      <c r="D79" s="406">
        <v>0.4789866879822916</v>
      </c>
      <c r="E79" s="113">
        <v>0.30619915779952206</v>
      </c>
      <c r="F79" s="406">
        <v>0.46542478443187829</v>
      </c>
      <c r="G79" s="113">
        <v>0</v>
      </c>
      <c r="H79" s="406">
        <v>0.29928575363090537</v>
      </c>
      <c r="I79" s="113">
        <v>0.20873641229713813</v>
      </c>
      <c r="J79" s="406">
        <v>2.8807547577465297E-2</v>
      </c>
      <c r="K79" s="113">
        <v>3.4181101906030936E-2</v>
      </c>
    </row>
    <row r="80" spans="1:11">
      <c r="A80" s="112" t="s">
        <v>54</v>
      </c>
      <c r="B80" s="223">
        <v>1.7569402731712414</v>
      </c>
      <c r="C80" s="113">
        <v>1.7846031471110853</v>
      </c>
      <c r="D80" s="223">
        <v>1.3785470532173272</v>
      </c>
      <c r="E80" s="113">
        <v>1.7962461572311283</v>
      </c>
      <c r="F80" s="223">
        <v>0.2254049982574676</v>
      </c>
      <c r="G80" s="113">
        <v>0</v>
      </c>
      <c r="H80" s="223">
        <v>0.28765706381702566</v>
      </c>
      <c r="I80" s="113">
        <v>0.30639087419053607</v>
      </c>
      <c r="J80" s="223">
        <v>0.17284528546479178</v>
      </c>
      <c r="K80" s="113">
        <v>0.11297143850298361</v>
      </c>
    </row>
    <row r="81" spans="1:11">
      <c r="A81" s="466" t="s">
        <v>47</v>
      </c>
      <c r="B81" s="420">
        <v>100</v>
      </c>
      <c r="C81" s="110">
        <v>100</v>
      </c>
      <c r="D81" s="420">
        <v>100</v>
      </c>
      <c r="E81" s="110">
        <v>100</v>
      </c>
      <c r="F81" s="420">
        <v>100</v>
      </c>
      <c r="G81" s="110">
        <v>100</v>
      </c>
      <c r="H81" s="420">
        <v>100</v>
      </c>
      <c r="I81" s="110">
        <v>100</v>
      </c>
      <c r="J81" s="420">
        <v>100</v>
      </c>
      <c r="K81" s="110">
        <v>100</v>
      </c>
    </row>
    <row r="82" spans="1:11">
      <c r="A82" s="112" t="s">
        <v>85</v>
      </c>
      <c r="B82" s="223">
        <v>9.4656833658274694E-2</v>
      </c>
      <c r="C82" s="113">
        <v>7.8876499936992139E-2</v>
      </c>
      <c r="D82" s="223">
        <v>0</v>
      </c>
      <c r="E82" s="113">
        <v>4.7356919106561757E-2</v>
      </c>
      <c r="F82" s="223">
        <v>0.1621184607635229</v>
      </c>
      <c r="G82" s="113">
        <v>0.16153570024444028</v>
      </c>
      <c r="H82" s="223">
        <v>5.7329056136105928E-2</v>
      </c>
      <c r="I82" s="113">
        <v>0.14347145433287756</v>
      </c>
      <c r="J82" s="223">
        <v>0.69749539001378524</v>
      </c>
      <c r="K82" s="113">
        <v>0.1622217197655681</v>
      </c>
    </row>
    <row r="83" spans="1:11">
      <c r="A83" s="112" t="s">
        <v>86</v>
      </c>
      <c r="B83" s="223">
        <v>41.670198638071824</v>
      </c>
      <c r="C83" s="113">
        <v>47.734284207431195</v>
      </c>
      <c r="D83" s="223">
        <v>48.169311790205285</v>
      </c>
      <c r="E83" s="113">
        <v>51.532148396598984</v>
      </c>
      <c r="F83" s="223">
        <v>50.929747256049815</v>
      </c>
      <c r="G83" s="113">
        <v>49.273516692022355</v>
      </c>
      <c r="H83" s="223">
        <v>49.486356949251139</v>
      </c>
      <c r="I83" s="113">
        <v>53.996789727126803</v>
      </c>
      <c r="J83" s="223">
        <v>59.527364520113856</v>
      </c>
      <c r="K83" s="113">
        <v>60.921792621782934</v>
      </c>
    </row>
    <row r="84" spans="1:11">
      <c r="A84" s="112" t="s">
        <v>87</v>
      </c>
      <c r="B84" s="223">
        <v>4.6622022548105449E-2</v>
      </c>
      <c r="C84" s="113">
        <v>4.807265972491237E-2</v>
      </c>
      <c r="D84" s="223">
        <v>4.2542901157166906E-2</v>
      </c>
      <c r="E84" s="113">
        <v>4.1708846185595679E-2</v>
      </c>
      <c r="F84" s="223">
        <v>0</v>
      </c>
      <c r="G84" s="113">
        <v>0</v>
      </c>
      <c r="H84" s="223">
        <v>0</v>
      </c>
      <c r="I84" s="113">
        <v>0</v>
      </c>
      <c r="J84" s="223">
        <v>0</v>
      </c>
      <c r="K84" s="113">
        <v>0</v>
      </c>
    </row>
    <row r="85" spans="1:11">
      <c r="A85" s="112" t="s">
        <v>88</v>
      </c>
      <c r="B85" s="223">
        <v>58.188522505721792</v>
      </c>
      <c r="C85" s="113">
        <v>52.138766632906908</v>
      </c>
      <c r="D85" s="223">
        <v>51.788145308637553</v>
      </c>
      <c r="E85" s="113">
        <v>48.29449921144213</v>
      </c>
      <c r="F85" s="223">
        <v>48.69479824082422</v>
      </c>
      <c r="G85" s="113">
        <v>50.248713697201751</v>
      </c>
      <c r="H85" s="223">
        <v>50.012856883912882</v>
      </c>
      <c r="I85" s="113">
        <v>45.489962943146459</v>
      </c>
      <c r="J85" s="223">
        <v>39.683477451348978</v>
      </c>
      <c r="K85" s="113">
        <v>38.072935172324691</v>
      </c>
    </row>
    <row r="86" spans="1:11">
      <c r="A86" s="112" t="s">
        <v>89</v>
      </c>
      <c r="B86" s="406">
        <v>0</v>
      </c>
      <c r="C86" s="113">
        <v>0</v>
      </c>
      <c r="D86" s="406">
        <v>0</v>
      </c>
      <c r="E86" s="113">
        <v>4.2577780481128917E-2</v>
      </c>
      <c r="F86" s="406">
        <v>1.7778003530203555E-2</v>
      </c>
      <c r="G86" s="113">
        <v>0.21110750243585583</v>
      </c>
      <c r="H86" s="406">
        <v>0.13151959937106653</v>
      </c>
      <c r="I86" s="113">
        <v>0.17834849295523453</v>
      </c>
      <c r="J86" s="406">
        <v>9.1662638523372184E-2</v>
      </c>
      <c r="K86" s="113">
        <v>0</v>
      </c>
    </row>
    <row r="87" spans="1:11">
      <c r="A87" s="112" t="s">
        <v>54</v>
      </c>
      <c r="B87" s="223">
        <v>0</v>
      </c>
      <c r="C87" s="113">
        <v>0</v>
      </c>
      <c r="D87" s="223">
        <v>0</v>
      </c>
      <c r="E87" s="113">
        <v>4.1708846185595679E-2</v>
      </c>
      <c r="F87" s="223">
        <v>0.19555803883223913</v>
      </c>
      <c r="G87" s="113">
        <v>0.1051264080955881</v>
      </c>
      <c r="H87" s="223">
        <v>0.31193751132881165</v>
      </c>
      <c r="I87" s="113">
        <v>0.1914273824386184</v>
      </c>
      <c r="J87" s="223">
        <v>0</v>
      </c>
      <c r="K87" s="113">
        <v>0.84305048612681277</v>
      </c>
    </row>
    <row r="88" spans="1:11">
      <c r="A88" s="466" t="s">
        <v>7</v>
      </c>
      <c r="B88" s="420">
        <v>100</v>
      </c>
      <c r="C88" s="110">
        <v>100</v>
      </c>
      <c r="D88" s="420">
        <v>100</v>
      </c>
      <c r="E88" s="110">
        <v>100</v>
      </c>
      <c r="F88" s="420">
        <v>100</v>
      </c>
      <c r="G88" s="110">
        <v>100</v>
      </c>
      <c r="H88" s="420">
        <v>100</v>
      </c>
      <c r="I88" s="110">
        <v>100</v>
      </c>
      <c r="J88" s="420">
        <v>100</v>
      </c>
      <c r="K88" s="110">
        <v>100</v>
      </c>
    </row>
    <row r="89" spans="1:11">
      <c r="A89" s="112" t="s">
        <v>85</v>
      </c>
      <c r="B89" s="223">
        <v>0.21183366704390469</v>
      </c>
      <c r="C89" s="113">
        <v>0</v>
      </c>
      <c r="D89" s="223">
        <v>0</v>
      </c>
      <c r="E89" s="113">
        <v>0</v>
      </c>
      <c r="F89" s="223">
        <v>0.19888216366546835</v>
      </c>
      <c r="G89" s="113">
        <v>0.1315870951761719</v>
      </c>
      <c r="H89" s="223">
        <v>0</v>
      </c>
      <c r="I89" s="113">
        <v>0.12312193614923651</v>
      </c>
      <c r="J89" s="223">
        <v>0.19625437253782332</v>
      </c>
      <c r="K89" s="113">
        <v>0</v>
      </c>
    </row>
    <row r="90" spans="1:11">
      <c r="A90" s="112" t="s">
        <v>86</v>
      </c>
      <c r="B90" s="223">
        <v>37.76442935492296</v>
      </c>
      <c r="C90" s="113">
        <v>41.195587778937572</v>
      </c>
      <c r="D90" s="223">
        <v>38.16795114536388</v>
      </c>
      <c r="E90" s="113">
        <v>36.571335716607081</v>
      </c>
      <c r="F90" s="223">
        <v>40.508362213466853</v>
      </c>
      <c r="G90" s="113">
        <v>40.534501620327369</v>
      </c>
      <c r="H90" s="223">
        <v>39.846161480819809</v>
      </c>
      <c r="I90" s="113">
        <v>36.733952123285491</v>
      </c>
      <c r="J90" s="223">
        <v>35.674150564051381</v>
      </c>
      <c r="K90" s="113">
        <v>39.269160505880635</v>
      </c>
    </row>
    <row r="91" spans="1:11">
      <c r="A91" s="112" t="s">
        <v>87</v>
      </c>
      <c r="B91" s="223">
        <v>4.4107832042018513E-2</v>
      </c>
      <c r="C91" s="113">
        <v>0.25051485316105737</v>
      </c>
      <c r="D91" s="223">
        <v>0</v>
      </c>
      <c r="E91" s="113">
        <v>0</v>
      </c>
      <c r="F91" s="223">
        <v>0</v>
      </c>
      <c r="G91" s="113">
        <v>0</v>
      </c>
      <c r="H91" s="223">
        <v>0</v>
      </c>
      <c r="I91" s="113">
        <v>3.1802714134489131E-2</v>
      </c>
      <c r="J91" s="223">
        <v>2.7350853874464377E-2</v>
      </c>
      <c r="K91" s="113">
        <v>0</v>
      </c>
    </row>
    <row r="92" spans="1:11">
      <c r="A92" s="112" t="s">
        <v>88</v>
      </c>
      <c r="B92" s="223">
        <v>61.979629145991119</v>
      </c>
      <c r="C92" s="113">
        <v>58.553897367901378</v>
      </c>
      <c r="D92" s="223">
        <v>61.753113416357778</v>
      </c>
      <c r="E92" s="113">
        <v>63.428664283392912</v>
      </c>
      <c r="F92" s="223">
        <v>59.292755622867674</v>
      </c>
      <c r="G92" s="113">
        <v>59.295209197679945</v>
      </c>
      <c r="H92" s="223">
        <v>60.153838519180191</v>
      </c>
      <c r="I92" s="113">
        <v>63.083409432685009</v>
      </c>
      <c r="J92" s="223">
        <v>64.058578811245511</v>
      </c>
      <c r="K92" s="113">
        <v>60.31916981625843</v>
      </c>
    </row>
    <row r="93" spans="1:11">
      <c r="A93" s="112" t="s">
        <v>89</v>
      </c>
      <c r="B93" s="406">
        <v>0</v>
      </c>
      <c r="C93" s="113">
        <v>0</v>
      </c>
      <c r="D93" s="406">
        <v>7.8935438278354086E-2</v>
      </c>
      <c r="E93" s="113">
        <v>0</v>
      </c>
      <c r="F93" s="406">
        <v>0</v>
      </c>
      <c r="G93" s="113">
        <v>0</v>
      </c>
      <c r="H93" s="406">
        <v>0</v>
      </c>
      <c r="I93" s="113">
        <v>0</v>
      </c>
      <c r="J93" s="406">
        <v>0</v>
      </c>
      <c r="K93" s="113">
        <v>0</v>
      </c>
    </row>
    <row r="94" spans="1:11">
      <c r="A94" s="112" t="s">
        <v>54</v>
      </c>
      <c r="B94" s="223">
        <v>0</v>
      </c>
      <c r="C94" s="113">
        <v>0</v>
      </c>
      <c r="D94" s="223">
        <v>0</v>
      </c>
      <c r="E94" s="113">
        <v>0</v>
      </c>
      <c r="F94" s="223">
        <v>0</v>
      </c>
      <c r="G94" s="113">
        <v>3.8702086816521146E-2</v>
      </c>
      <c r="H94" s="223">
        <v>0</v>
      </c>
      <c r="I94" s="113">
        <v>2.77137937457691E-2</v>
      </c>
      <c r="J94" s="223">
        <v>4.366539829081155E-2</v>
      </c>
      <c r="K94" s="113">
        <v>0.41166967786092806</v>
      </c>
    </row>
    <row r="95" spans="1:11">
      <c r="A95" s="466" t="s">
        <v>1</v>
      </c>
      <c r="B95" s="420">
        <v>100</v>
      </c>
      <c r="C95" s="110">
        <v>100</v>
      </c>
      <c r="D95" s="420">
        <v>100</v>
      </c>
      <c r="E95" s="110">
        <v>100</v>
      </c>
      <c r="F95" s="420">
        <v>100</v>
      </c>
      <c r="G95" s="110">
        <v>100</v>
      </c>
      <c r="H95" s="420">
        <v>100</v>
      </c>
      <c r="I95" s="110">
        <v>100</v>
      </c>
      <c r="J95" s="420">
        <v>100</v>
      </c>
      <c r="K95" s="110">
        <v>100</v>
      </c>
    </row>
    <row r="96" spans="1:11">
      <c r="A96" s="112" t="s">
        <v>85</v>
      </c>
      <c r="B96" s="223">
        <v>0.22821756922509145</v>
      </c>
      <c r="C96" s="113">
        <v>0.21121732922391129</v>
      </c>
      <c r="D96" s="223">
        <v>0.26465295770520708</v>
      </c>
      <c r="E96" s="113">
        <v>0.14986822073436246</v>
      </c>
      <c r="F96" s="223">
        <v>7.2462843859710663E-2</v>
      </c>
      <c r="G96" s="113">
        <v>8.7168417983118252E-2</v>
      </c>
      <c r="H96" s="223">
        <v>7.589306590354529E-2</v>
      </c>
      <c r="I96" s="113">
        <v>0.25179601881009783</v>
      </c>
      <c r="J96" s="223">
        <v>0.15118842493714812</v>
      </c>
      <c r="K96" s="113">
        <v>0.26742620776836135</v>
      </c>
    </row>
    <row r="97" spans="1:11">
      <c r="A97" s="112" t="s">
        <v>86</v>
      </c>
      <c r="B97" s="223">
        <v>63.431096927791707</v>
      </c>
      <c r="C97" s="113">
        <v>63.92859008514862</v>
      </c>
      <c r="D97" s="223">
        <v>65.411045703368075</v>
      </c>
      <c r="E97" s="113">
        <v>67.764990914597206</v>
      </c>
      <c r="F97" s="223">
        <v>66.932709201585411</v>
      </c>
      <c r="G97" s="113">
        <v>68.378815963625357</v>
      </c>
      <c r="H97" s="223">
        <v>70.681972023822766</v>
      </c>
      <c r="I97" s="113">
        <v>72.443149570547504</v>
      </c>
      <c r="J97" s="223">
        <v>72.743024387559629</v>
      </c>
      <c r="K97" s="113">
        <v>74.71105501672497</v>
      </c>
    </row>
    <row r="98" spans="1:11">
      <c r="A98" s="112" t="s">
        <v>87</v>
      </c>
      <c r="B98" s="223">
        <v>3.5096479135685886E-2</v>
      </c>
      <c r="C98" s="113">
        <v>2.0547110344947675E-2</v>
      </c>
      <c r="D98" s="223">
        <v>9.4308403636599418E-3</v>
      </c>
      <c r="E98" s="113">
        <v>1.3669029417060915E-2</v>
      </c>
      <c r="F98" s="223">
        <v>4.1373174876996516E-2</v>
      </c>
      <c r="G98" s="113">
        <v>4.5343212941891106E-3</v>
      </c>
      <c r="H98" s="223">
        <v>5.3968402420298871E-2</v>
      </c>
      <c r="I98" s="113">
        <v>1.677688245545024E-2</v>
      </c>
      <c r="J98" s="223">
        <v>5.5715479617420372E-3</v>
      </c>
      <c r="K98" s="113">
        <v>5.1271691292413317E-2</v>
      </c>
    </row>
    <row r="99" spans="1:11">
      <c r="A99" s="112" t="s">
        <v>88</v>
      </c>
      <c r="B99" s="223">
        <v>35.858742098769454</v>
      </c>
      <c r="C99" s="113">
        <v>35.490954047606607</v>
      </c>
      <c r="D99" s="223">
        <v>33.991611604312247</v>
      </c>
      <c r="E99" s="113">
        <v>31.531667948990783</v>
      </c>
      <c r="F99" s="223">
        <v>32.37470863399966</v>
      </c>
      <c r="G99" s="113">
        <v>31.033598539010409</v>
      </c>
      <c r="H99" s="223">
        <v>28.778727250286902</v>
      </c>
      <c r="I99" s="113">
        <v>27.015778122516931</v>
      </c>
      <c r="J99" s="223">
        <v>26.736276623917071</v>
      </c>
      <c r="K99" s="113">
        <v>24.345385847813088</v>
      </c>
    </row>
    <row r="100" spans="1:11">
      <c r="A100" s="112" t="s">
        <v>89</v>
      </c>
      <c r="B100" s="406">
        <v>7.5077519800565169E-3</v>
      </c>
      <c r="C100" s="113">
        <v>0</v>
      </c>
      <c r="D100" s="406">
        <v>6.2731929204702289E-2</v>
      </c>
      <c r="E100" s="113">
        <v>0</v>
      </c>
      <c r="F100" s="406">
        <v>0</v>
      </c>
      <c r="G100" s="113">
        <v>1.1335803235472779E-2</v>
      </c>
      <c r="H100" s="406">
        <v>2.2461281120948248E-2</v>
      </c>
      <c r="I100" s="113">
        <v>2.0417822903228799E-2</v>
      </c>
      <c r="J100" s="406">
        <v>2.3111606359818824E-2</v>
      </c>
      <c r="K100" s="113">
        <v>5.6472200942359017E-2</v>
      </c>
    </row>
    <row r="101" spans="1:11">
      <c r="A101" s="112" t="s">
        <v>54</v>
      </c>
      <c r="B101" s="223">
        <v>0.43933917309800602</v>
      </c>
      <c r="C101" s="113">
        <v>0.34869142767591282</v>
      </c>
      <c r="D101" s="223">
        <v>0.26052696504610584</v>
      </c>
      <c r="E101" s="113">
        <v>0.53980388626057918</v>
      </c>
      <c r="F101" s="223">
        <v>0.57874614567821714</v>
      </c>
      <c r="G101" s="113">
        <v>0.48454695485145016</v>
      </c>
      <c r="H101" s="223">
        <v>0.3869779764455521</v>
      </c>
      <c r="I101" s="113">
        <v>0.25208158276678633</v>
      </c>
      <c r="J101" s="223">
        <v>0.3408274092645901</v>
      </c>
      <c r="K101" s="113">
        <v>0.56838903545880837</v>
      </c>
    </row>
    <row r="102" spans="1:11" ht="12.75" customHeight="1">
      <c r="A102" s="495" t="s">
        <v>305</v>
      </c>
      <c r="B102" s="135"/>
      <c r="C102" s="135"/>
      <c r="D102" s="135"/>
      <c r="E102" s="135"/>
      <c r="F102" s="135"/>
      <c r="G102" s="135"/>
      <c r="H102" s="135"/>
      <c r="I102" s="135"/>
      <c r="J102" s="135"/>
      <c r="K102" s="135"/>
    </row>
    <row r="103" spans="1:11" ht="12.75" customHeight="1">
      <c r="A103" s="466" t="s">
        <v>282</v>
      </c>
      <c r="B103" s="420">
        <v>100</v>
      </c>
      <c r="C103" s="110">
        <v>100</v>
      </c>
      <c r="D103" s="420">
        <v>100</v>
      </c>
      <c r="E103" s="110">
        <v>100</v>
      </c>
      <c r="F103" s="420">
        <v>100</v>
      </c>
      <c r="G103" s="110">
        <v>100</v>
      </c>
      <c r="H103" s="420">
        <v>100</v>
      </c>
      <c r="I103" s="110">
        <v>100</v>
      </c>
      <c r="J103" s="420">
        <v>100</v>
      </c>
      <c r="K103" s="110">
        <v>100</v>
      </c>
    </row>
    <row r="104" spans="1:11" ht="12.75" customHeight="1">
      <c r="A104" s="112" t="s">
        <v>85</v>
      </c>
      <c r="B104" s="223">
        <v>0.3283960167762584</v>
      </c>
      <c r="C104" s="113">
        <v>0.22720715522215809</v>
      </c>
      <c r="D104" s="223">
        <v>7.5554639741740509E-2</v>
      </c>
      <c r="E104" s="113">
        <v>0.13041100500609987</v>
      </c>
      <c r="F104" s="223">
        <v>0.62689617987655211</v>
      </c>
      <c r="G104" s="113">
        <v>6.1109753116597408E-2</v>
      </c>
      <c r="H104" s="223">
        <v>6.9730652345864036E-2</v>
      </c>
      <c r="I104" s="113">
        <v>0.61362749618699675</v>
      </c>
      <c r="J104" s="223">
        <v>0.41671663268977094</v>
      </c>
      <c r="K104" s="113">
        <v>0.42830477968135455</v>
      </c>
    </row>
    <row r="105" spans="1:11" ht="12.75" customHeight="1">
      <c r="A105" s="112" t="s">
        <v>86</v>
      </c>
      <c r="B105" s="223">
        <v>20.701083782697399</v>
      </c>
      <c r="C105" s="113">
        <v>28.516301211771495</v>
      </c>
      <c r="D105" s="223">
        <v>30.332898321771186</v>
      </c>
      <c r="E105" s="113">
        <v>33.744198112546101</v>
      </c>
      <c r="F105" s="223">
        <v>36.317326959754716</v>
      </c>
      <c r="G105" s="113">
        <v>35.431434857003183</v>
      </c>
      <c r="H105" s="223">
        <v>34.011906248699056</v>
      </c>
      <c r="I105" s="113">
        <v>37.307132976270708</v>
      </c>
      <c r="J105" s="223">
        <v>32.883139465163694</v>
      </c>
      <c r="K105" s="113">
        <v>39.374041730551298</v>
      </c>
    </row>
    <row r="106" spans="1:11" ht="12.75" customHeight="1">
      <c r="A106" s="112" t="s">
        <v>87</v>
      </c>
      <c r="B106" s="223">
        <v>0.19188035160367986</v>
      </c>
      <c r="C106" s="113">
        <v>8.5653491055972308E-2</v>
      </c>
      <c r="D106" s="223">
        <v>0.23925635918217825</v>
      </c>
      <c r="E106" s="113">
        <v>0</v>
      </c>
      <c r="F106" s="223">
        <v>0</v>
      </c>
      <c r="G106" s="113">
        <v>0</v>
      </c>
      <c r="H106" s="223">
        <v>0</v>
      </c>
      <c r="I106" s="113">
        <v>0</v>
      </c>
      <c r="J106" s="223">
        <v>0</v>
      </c>
      <c r="K106" s="113">
        <v>0.14332377841477234</v>
      </c>
    </row>
    <row r="107" spans="1:11" ht="12.75" customHeight="1">
      <c r="A107" s="112" t="s">
        <v>88</v>
      </c>
      <c r="B107" s="223">
        <v>77.721401864197247</v>
      </c>
      <c r="C107" s="113">
        <v>70.940926139642229</v>
      </c>
      <c r="D107" s="223">
        <v>68.968793644252131</v>
      </c>
      <c r="E107" s="113">
        <v>65.518208461290371</v>
      </c>
      <c r="F107" s="223">
        <v>62.753192824895585</v>
      </c>
      <c r="G107" s="113">
        <v>64.155839271947798</v>
      </c>
      <c r="H107" s="223">
        <v>64.984804962324631</v>
      </c>
      <c r="I107" s="113">
        <v>61.194859244020385</v>
      </c>
      <c r="J107" s="223">
        <v>66.397349802134556</v>
      </c>
      <c r="K107" s="113">
        <v>59.824345043663754</v>
      </c>
    </row>
    <row r="108" spans="1:11" ht="12.75" customHeight="1">
      <c r="A108" s="112" t="s">
        <v>89</v>
      </c>
      <c r="B108" s="406">
        <v>0.10693727105185322</v>
      </c>
      <c r="C108" s="113">
        <v>0</v>
      </c>
      <c r="D108" s="406">
        <v>0</v>
      </c>
      <c r="E108" s="113">
        <v>0</v>
      </c>
      <c r="F108" s="406">
        <v>8.1279222294649262E-2</v>
      </c>
      <c r="G108" s="113">
        <v>0.22469586145948892</v>
      </c>
      <c r="H108" s="406">
        <v>0.2195995170892136</v>
      </c>
      <c r="I108" s="113">
        <v>0.1383322101230802</v>
      </c>
      <c r="J108" s="406">
        <v>0</v>
      </c>
      <c r="K108" s="113">
        <v>0</v>
      </c>
    </row>
    <row r="109" spans="1:11" ht="12.75" customHeight="1">
      <c r="A109" s="112" t="s">
        <v>54</v>
      </c>
      <c r="B109" s="223">
        <v>0.95030071367356062</v>
      </c>
      <c r="C109" s="113">
        <v>0.22991200230813619</v>
      </c>
      <c r="D109" s="223">
        <v>0.38349703505277377</v>
      </c>
      <c r="E109" s="113">
        <v>0.60718242115743271</v>
      </c>
      <c r="F109" s="223">
        <v>0.22130481317850043</v>
      </c>
      <c r="G109" s="113">
        <v>0.12692025647293309</v>
      </c>
      <c r="H109" s="223">
        <v>0.71395861954123474</v>
      </c>
      <c r="I109" s="113">
        <v>0.74604807339883428</v>
      </c>
      <c r="J109" s="223">
        <v>0.30279410001199186</v>
      </c>
      <c r="K109" s="113">
        <v>0.22998466768882073</v>
      </c>
    </row>
    <row r="110" spans="1:11">
      <c r="A110" s="466" t="s">
        <v>290</v>
      </c>
      <c r="B110" s="420">
        <v>100</v>
      </c>
      <c r="C110" s="110">
        <v>100</v>
      </c>
      <c r="D110" s="420">
        <v>100</v>
      </c>
      <c r="E110" s="110">
        <v>100</v>
      </c>
      <c r="F110" s="420">
        <v>100</v>
      </c>
      <c r="G110" s="110">
        <v>100</v>
      </c>
      <c r="H110" s="420">
        <v>100</v>
      </c>
      <c r="I110" s="110">
        <v>100</v>
      </c>
      <c r="J110" s="420">
        <v>100</v>
      </c>
      <c r="K110" s="110">
        <v>100</v>
      </c>
    </row>
    <row r="111" spans="1:11">
      <c r="A111" s="112" t="s">
        <v>85</v>
      </c>
      <c r="B111" s="223">
        <v>0.34081050078249425</v>
      </c>
      <c r="C111" s="113">
        <v>0.25874627968432062</v>
      </c>
      <c r="D111" s="223">
        <v>0.23066070715141831</v>
      </c>
      <c r="E111" s="113">
        <v>0.30742285854514523</v>
      </c>
      <c r="F111" s="223">
        <v>0.2150490152786364</v>
      </c>
      <c r="G111" s="113">
        <v>0.15955873469506784</v>
      </c>
      <c r="H111" s="223">
        <v>0.11696287437039381</v>
      </c>
      <c r="I111" s="113">
        <v>0.25130361463852702</v>
      </c>
      <c r="J111" s="223">
        <v>0.25877673813833718</v>
      </c>
      <c r="K111" s="113">
        <v>0.31947150554480963</v>
      </c>
    </row>
    <row r="112" spans="1:11">
      <c r="A112" s="112" t="s">
        <v>86</v>
      </c>
      <c r="B112" s="223">
        <v>31.46152771109011</v>
      </c>
      <c r="C112" s="113">
        <v>32.755759599829588</v>
      </c>
      <c r="D112" s="223">
        <v>32.198861366360362</v>
      </c>
      <c r="E112" s="113">
        <v>33.574811831662032</v>
      </c>
      <c r="F112" s="223">
        <v>38.906502988018488</v>
      </c>
      <c r="G112" s="113">
        <v>40.940910498520367</v>
      </c>
      <c r="H112" s="223">
        <v>40.939332877271198</v>
      </c>
      <c r="I112" s="113">
        <v>41.087775194833462</v>
      </c>
      <c r="J112" s="223">
        <v>39.899846178687675</v>
      </c>
      <c r="K112" s="113">
        <v>42.048434330464531</v>
      </c>
    </row>
    <row r="113" spans="1:11">
      <c r="A113" s="112" t="s">
        <v>87</v>
      </c>
      <c r="B113" s="223">
        <v>8.91116372326132E-2</v>
      </c>
      <c r="C113" s="113">
        <v>0.12512773456236576</v>
      </c>
      <c r="D113" s="223">
        <v>4.7755193767479026E-2</v>
      </c>
      <c r="E113" s="113">
        <v>5.6475713762257421E-2</v>
      </c>
      <c r="F113" s="223">
        <v>0.12143424887397333</v>
      </c>
      <c r="G113" s="113">
        <v>9.7762706027265237E-2</v>
      </c>
      <c r="H113" s="223">
        <v>0.14659140090188613</v>
      </c>
      <c r="I113" s="113">
        <v>1.9753122548006489E-2</v>
      </c>
      <c r="J113" s="223">
        <v>5.2902633658822633E-2</v>
      </c>
      <c r="K113" s="113">
        <v>4.7590887994138312E-2</v>
      </c>
    </row>
    <row r="114" spans="1:11">
      <c r="A114" s="112" t="s">
        <v>88</v>
      </c>
      <c r="B114" s="223">
        <v>67.537626835333043</v>
      </c>
      <c r="C114" s="113">
        <v>66.357621023842796</v>
      </c>
      <c r="D114" s="223">
        <v>66.980872952457048</v>
      </c>
      <c r="E114" s="113">
        <v>65.154652691168607</v>
      </c>
      <c r="F114" s="223">
        <v>60.335600105978983</v>
      </c>
      <c r="G114" s="113">
        <v>58.345171786016323</v>
      </c>
      <c r="H114" s="223">
        <v>58.29730597581009</v>
      </c>
      <c r="I114" s="113">
        <v>58.301158301158296</v>
      </c>
      <c r="J114" s="223">
        <v>59.37077735002422</v>
      </c>
      <c r="K114" s="113">
        <v>56.594518566336284</v>
      </c>
    </row>
    <row r="115" spans="1:11">
      <c r="A115" s="112" t="s">
        <v>89</v>
      </c>
      <c r="B115" s="406">
        <v>4.1788376466225442E-2</v>
      </c>
      <c r="C115" s="113">
        <v>1.8620198595590141E-2</v>
      </c>
      <c r="D115" s="406">
        <v>6.9916100679184981E-2</v>
      </c>
      <c r="E115" s="113">
        <v>6.034161083526908E-2</v>
      </c>
      <c r="F115" s="406">
        <v>4.7543348347022285E-2</v>
      </c>
      <c r="G115" s="113">
        <v>5.3325112378508309E-2</v>
      </c>
      <c r="H115" s="406">
        <v>9.9123709181275388E-2</v>
      </c>
      <c r="I115" s="113">
        <v>2.816648955919444E-2</v>
      </c>
      <c r="J115" s="406">
        <v>2.4220482879942891E-2</v>
      </c>
      <c r="K115" s="113">
        <v>5.230285710246884E-2</v>
      </c>
    </row>
    <row r="116" spans="1:11">
      <c r="A116" s="112" t="s">
        <v>54</v>
      </c>
      <c r="B116" s="223">
        <v>0.5291349390955169</v>
      </c>
      <c r="C116" s="113">
        <v>0.48412516348534368</v>
      </c>
      <c r="D116" s="223">
        <v>0.47193367958449856</v>
      </c>
      <c r="E116" s="113">
        <v>0.8462952940266848</v>
      </c>
      <c r="F116" s="223">
        <v>0.37387029350289969</v>
      </c>
      <c r="G116" s="113">
        <v>0.40327116236246913</v>
      </c>
      <c r="H116" s="223">
        <v>0.4006831624651554</v>
      </c>
      <c r="I116" s="113">
        <v>0.31184327726250982</v>
      </c>
      <c r="J116" s="223">
        <v>0.39347661661100208</v>
      </c>
      <c r="K116" s="113">
        <v>0.9376818525577747</v>
      </c>
    </row>
    <row r="117" spans="1:11">
      <c r="A117" s="466" t="s">
        <v>284</v>
      </c>
      <c r="B117" s="420">
        <v>100</v>
      </c>
      <c r="C117" s="110">
        <v>100</v>
      </c>
      <c r="D117" s="420">
        <v>100</v>
      </c>
      <c r="E117" s="110">
        <v>100</v>
      </c>
      <c r="F117" s="420">
        <v>100</v>
      </c>
      <c r="G117" s="110">
        <v>100</v>
      </c>
      <c r="H117" s="420">
        <v>100</v>
      </c>
      <c r="I117" s="110">
        <v>100</v>
      </c>
      <c r="J117" s="420">
        <v>100</v>
      </c>
      <c r="K117" s="110">
        <v>100</v>
      </c>
    </row>
    <row r="118" spans="1:11">
      <c r="A118" s="112" t="s">
        <v>85</v>
      </c>
      <c r="B118" s="223">
        <v>0.20345496760514034</v>
      </c>
      <c r="C118" s="113">
        <v>0.16620220850898484</v>
      </c>
      <c r="D118" s="223">
        <v>0.13983057482423311</v>
      </c>
      <c r="E118" s="113">
        <v>0.12975850871355141</v>
      </c>
      <c r="F118" s="223">
        <v>0.25372491369286104</v>
      </c>
      <c r="G118" s="113">
        <v>0.16303247198788534</v>
      </c>
      <c r="H118" s="223">
        <v>0.21605648839898095</v>
      </c>
      <c r="I118" s="113">
        <v>0.20714819085647884</v>
      </c>
      <c r="J118" s="223">
        <v>0.1600833204752353</v>
      </c>
      <c r="K118" s="113">
        <v>0.16619298080098119</v>
      </c>
    </row>
    <row r="119" spans="1:11">
      <c r="A119" s="112" t="s">
        <v>86</v>
      </c>
      <c r="B119" s="223">
        <v>48.698078818717676</v>
      </c>
      <c r="C119" s="113">
        <v>48.506185579932065</v>
      </c>
      <c r="D119" s="223">
        <v>48.293143134522339</v>
      </c>
      <c r="E119" s="113">
        <v>50.73553974820458</v>
      </c>
      <c r="F119" s="223">
        <v>50.716176036438789</v>
      </c>
      <c r="G119" s="113">
        <v>52.308675821169814</v>
      </c>
      <c r="H119" s="223">
        <v>53.202301952134349</v>
      </c>
      <c r="I119" s="113">
        <v>54.556487503209972</v>
      </c>
      <c r="J119" s="223">
        <v>56.264159215092711</v>
      </c>
      <c r="K119" s="113">
        <v>57.853731308080569</v>
      </c>
    </row>
    <row r="120" spans="1:11">
      <c r="A120" s="112" t="s">
        <v>87</v>
      </c>
      <c r="B120" s="223">
        <v>7.1388504136267183E-2</v>
      </c>
      <c r="C120" s="113">
        <v>5.2100088992132761E-2</v>
      </c>
      <c r="D120" s="223">
        <v>3.9929223494041932E-2</v>
      </c>
      <c r="E120" s="113">
        <v>4.2732613121587663E-3</v>
      </c>
      <c r="F120" s="223">
        <v>6.8797182742187171E-2</v>
      </c>
      <c r="G120" s="113">
        <v>5.4860521280743813E-2</v>
      </c>
      <c r="H120" s="223">
        <v>4.1418657695756464E-2</v>
      </c>
      <c r="I120" s="113">
        <v>4.1363876840865142E-2</v>
      </c>
      <c r="J120" s="223">
        <v>1.175597534184172E-2</v>
      </c>
      <c r="K120" s="113">
        <v>3.107457898957498E-2</v>
      </c>
    </row>
    <row r="121" spans="1:11">
      <c r="A121" s="112" t="s">
        <v>88</v>
      </c>
      <c r="B121" s="223">
        <v>50.670407490846117</v>
      </c>
      <c r="C121" s="113">
        <v>51.000472117887419</v>
      </c>
      <c r="D121" s="223">
        <v>51.276012714717446</v>
      </c>
      <c r="E121" s="113">
        <v>48.769393639083326</v>
      </c>
      <c r="F121" s="223">
        <v>48.597621959669112</v>
      </c>
      <c r="G121" s="113">
        <v>47.04916893111151</v>
      </c>
      <c r="H121" s="223">
        <v>46.004960842020346</v>
      </c>
      <c r="I121" s="113">
        <v>44.584011908061719</v>
      </c>
      <c r="J121" s="223">
        <v>42.952200939008527</v>
      </c>
      <c r="K121" s="113">
        <v>41.021923203924715</v>
      </c>
    </row>
    <row r="122" spans="1:11">
      <c r="A122" s="112" t="s">
        <v>89</v>
      </c>
      <c r="B122" s="406">
        <v>5.110200613950213E-2</v>
      </c>
      <c r="C122" s="113">
        <v>2.6614079140327641E-2</v>
      </c>
      <c r="D122" s="406">
        <v>5.6292375867090488E-2</v>
      </c>
      <c r="E122" s="113">
        <v>2.4561962846408214E-2</v>
      </c>
      <c r="F122" s="406">
        <v>4.6316658332178559E-2</v>
      </c>
      <c r="G122" s="113">
        <v>3.2606494397577068E-2</v>
      </c>
      <c r="H122" s="406">
        <v>2.4865651391518719E-2</v>
      </c>
      <c r="I122" s="113">
        <v>3.2124409915361876E-2</v>
      </c>
      <c r="J122" s="406">
        <v>3.7992618227149937E-2</v>
      </c>
      <c r="K122" s="113">
        <v>4.5933770460870799E-2</v>
      </c>
    </row>
    <row r="123" spans="1:11">
      <c r="A123" s="112" t="s">
        <v>54</v>
      </c>
      <c r="B123" s="223">
        <v>0.30556821255529998</v>
      </c>
      <c r="C123" s="113">
        <v>0.24842592553907089</v>
      </c>
      <c r="D123" s="223">
        <v>0.19479197657485556</v>
      </c>
      <c r="E123" s="113">
        <v>0.33647287983997937</v>
      </c>
      <c r="F123" s="223">
        <v>0.31736324912487873</v>
      </c>
      <c r="G123" s="113">
        <v>0.39165576005247266</v>
      </c>
      <c r="H123" s="223">
        <v>0.51039640835905142</v>
      </c>
      <c r="I123" s="113">
        <v>0.57886411111560476</v>
      </c>
      <c r="J123" s="223">
        <v>0.57380793185452961</v>
      </c>
      <c r="K123" s="113">
        <v>0.8811441577432898</v>
      </c>
    </row>
    <row r="124" spans="1:11">
      <c r="A124" s="134" t="s">
        <v>301</v>
      </c>
      <c r="B124" s="135"/>
      <c r="C124" s="135"/>
      <c r="D124" s="135"/>
      <c r="E124" s="135"/>
      <c r="F124" s="135"/>
      <c r="G124" s="135"/>
      <c r="H124" s="135"/>
      <c r="I124" s="135"/>
      <c r="J124" s="135"/>
      <c r="K124" s="135"/>
    </row>
    <row r="125" spans="1:11">
      <c r="A125" s="466" t="s">
        <v>285</v>
      </c>
      <c r="B125" s="420">
        <v>100</v>
      </c>
      <c r="C125" s="110">
        <v>100</v>
      </c>
      <c r="D125" s="420">
        <v>100</v>
      </c>
      <c r="E125" s="110">
        <v>100</v>
      </c>
      <c r="F125" s="420">
        <v>100</v>
      </c>
      <c r="G125" s="110">
        <v>100</v>
      </c>
      <c r="H125" s="420">
        <v>100</v>
      </c>
      <c r="I125" s="110">
        <v>100</v>
      </c>
      <c r="J125" s="420">
        <v>100</v>
      </c>
      <c r="K125" s="110">
        <v>100</v>
      </c>
    </row>
    <row r="126" spans="1:11">
      <c r="A126" s="112" t="s">
        <v>85</v>
      </c>
      <c r="B126" s="223">
        <v>0.25065437763954074</v>
      </c>
      <c r="C126" s="113">
        <v>0.19744563558615394</v>
      </c>
      <c r="D126" s="223">
        <v>0.19329141801323818</v>
      </c>
      <c r="E126" s="113">
        <v>0.2763372296337081</v>
      </c>
      <c r="F126" s="223">
        <v>0.32259462583068477</v>
      </c>
      <c r="G126" s="113">
        <v>0.20537306563884256</v>
      </c>
      <c r="H126" s="223">
        <v>0.12973382492626817</v>
      </c>
      <c r="I126" s="113">
        <v>0.30141120809201399</v>
      </c>
      <c r="J126" s="223">
        <v>0.23437120672301551</v>
      </c>
      <c r="K126" s="113">
        <v>0.32369324982012132</v>
      </c>
    </row>
    <row r="127" spans="1:11">
      <c r="A127" s="112" t="s">
        <v>86</v>
      </c>
      <c r="B127" s="223">
        <v>24.765501080294257</v>
      </c>
      <c r="C127" s="113">
        <v>27.92463397826997</v>
      </c>
      <c r="D127" s="223">
        <v>27.331254309104942</v>
      </c>
      <c r="E127" s="113">
        <v>30.393523857709393</v>
      </c>
      <c r="F127" s="223">
        <v>35.000433400751227</v>
      </c>
      <c r="G127" s="113">
        <v>36.863746188805152</v>
      </c>
      <c r="H127" s="223">
        <v>36.231054375704034</v>
      </c>
      <c r="I127" s="113">
        <v>37.35337303205808</v>
      </c>
      <c r="J127" s="223">
        <v>36.839190645098221</v>
      </c>
      <c r="K127" s="113">
        <v>38.515784244571378</v>
      </c>
    </row>
    <row r="128" spans="1:11">
      <c r="A128" s="112" t="s">
        <v>87</v>
      </c>
      <c r="B128" s="223">
        <v>0.13381288389610899</v>
      </c>
      <c r="C128" s="113">
        <v>0.13073890292597126</v>
      </c>
      <c r="D128" s="223">
        <v>7.8381952973872182E-2</v>
      </c>
      <c r="E128" s="113">
        <v>4.9999627978958489E-2</v>
      </c>
      <c r="F128" s="223">
        <v>7.5700664547818555E-2</v>
      </c>
      <c r="G128" s="113">
        <v>0.10153598343208882</v>
      </c>
      <c r="H128" s="223">
        <v>0.13970239544749624</v>
      </c>
      <c r="I128" s="113">
        <v>3.1813361611876992E-2</v>
      </c>
      <c r="J128" s="223">
        <v>4.1336467031214935E-2</v>
      </c>
      <c r="K128" s="113">
        <v>5.0914066601963369E-2</v>
      </c>
    </row>
    <row r="129" spans="1:11">
      <c r="A129" s="112" t="s">
        <v>88</v>
      </c>
      <c r="B129" s="223">
        <v>74.143107983733586</v>
      </c>
      <c r="C129" s="113">
        <v>71.32287002570726</v>
      </c>
      <c r="D129" s="223">
        <v>71.787215066381137</v>
      </c>
      <c r="E129" s="113">
        <v>68.34800336307022</v>
      </c>
      <c r="F129" s="223">
        <v>64.222045651545798</v>
      </c>
      <c r="G129" s="113">
        <v>62.404216763504571</v>
      </c>
      <c r="H129" s="223">
        <v>62.946396148144345</v>
      </c>
      <c r="I129" s="113">
        <v>61.905266878755747</v>
      </c>
      <c r="J129" s="223">
        <v>62.346677794706039</v>
      </c>
      <c r="K129" s="113">
        <v>60.320440406676113</v>
      </c>
    </row>
    <row r="130" spans="1:11">
      <c r="A130" s="112" t="s">
        <v>89</v>
      </c>
      <c r="B130" s="406">
        <v>5.8747119759267358E-2</v>
      </c>
      <c r="C130" s="113">
        <v>1.9665899958780274E-2</v>
      </c>
      <c r="D130" s="406">
        <v>5.7074237602334113E-2</v>
      </c>
      <c r="E130" s="113">
        <v>8.2439862798639893E-2</v>
      </c>
      <c r="F130" s="406">
        <v>6.1253972840219592E-2</v>
      </c>
      <c r="G130" s="113">
        <v>7.3347523442443774E-2</v>
      </c>
      <c r="H130" s="406">
        <v>0.12944900862566167</v>
      </c>
      <c r="I130" s="113">
        <v>3.684367947358403E-2</v>
      </c>
      <c r="J130" s="406">
        <v>5.8527188241021787E-2</v>
      </c>
      <c r="K130" s="113">
        <v>3.9246259672346767E-2</v>
      </c>
    </row>
    <row r="131" spans="1:11">
      <c r="A131" s="112" t="s">
        <v>54</v>
      </c>
      <c r="B131" s="223">
        <v>0.64817655467724988</v>
      </c>
      <c r="C131" s="113">
        <v>0.40464555755186293</v>
      </c>
      <c r="D131" s="223">
        <v>0.55278301592447332</v>
      </c>
      <c r="E131" s="113">
        <v>0.84969605880908616</v>
      </c>
      <c r="F131" s="223">
        <v>0.31797168448425311</v>
      </c>
      <c r="G131" s="113">
        <v>0.35178047517689698</v>
      </c>
      <c r="H131" s="223">
        <v>0.42366424715219303</v>
      </c>
      <c r="I131" s="113">
        <v>0.37129184000870108</v>
      </c>
      <c r="J131" s="223">
        <v>0.47989669820048575</v>
      </c>
      <c r="K131" s="113">
        <v>0.74992177265808557</v>
      </c>
    </row>
    <row r="132" spans="1:11">
      <c r="A132" s="466" t="s">
        <v>286</v>
      </c>
      <c r="B132" s="420">
        <v>100</v>
      </c>
      <c r="C132" s="110">
        <v>100</v>
      </c>
      <c r="D132" s="420">
        <v>100</v>
      </c>
      <c r="E132" s="110">
        <v>100</v>
      </c>
      <c r="F132" s="420">
        <v>100</v>
      </c>
      <c r="G132" s="110">
        <v>100</v>
      </c>
      <c r="H132" s="420">
        <v>100</v>
      </c>
      <c r="I132" s="110">
        <v>100</v>
      </c>
      <c r="J132" s="420">
        <v>100</v>
      </c>
      <c r="K132" s="110">
        <v>100</v>
      </c>
    </row>
    <row r="133" spans="1:11">
      <c r="A133" s="112" t="s">
        <v>85</v>
      </c>
      <c r="B133" s="223">
        <v>0.44412211969899662</v>
      </c>
      <c r="C133" s="113">
        <v>0.36296898565266006</v>
      </c>
      <c r="D133" s="223">
        <v>0.25508222785010609</v>
      </c>
      <c r="E133" s="113">
        <v>0.1899374813932718</v>
      </c>
      <c r="F133" s="223">
        <v>0.50355565763415511</v>
      </c>
      <c r="G133" s="113">
        <v>0.16466070395329624</v>
      </c>
      <c r="H133" s="223">
        <v>0.29188184053569571</v>
      </c>
      <c r="I133" s="113">
        <v>0.17102466377177467</v>
      </c>
      <c r="J133" s="223">
        <v>0.2448904558376501</v>
      </c>
      <c r="K133" s="113">
        <v>0.18480059925631215</v>
      </c>
    </row>
    <row r="134" spans="1:11">
      <c r="A134" s="112" t="s">
        <v>86</v>
      </c>
      <c r="B134" s="223">
        <v>33.605784858032827</v>
      </c>
      <c r="C134" s="113">
        <v>34.178688310605835</v>
      </c>
      <c r="D134" s="223">
        <v>35.200738291725742</v>
      </c>
      <c r="E134" s="113">
        <v>36.076808573980351</v>
      </c>
      <c r="F134" s="223">
        <v>39.687148352465854</v>
      </c>
      <c r="G134" s="113">
        <v>41.312564590464071</v>
      </c>
      <c r="H134" s="223">
        <v>42.688359894580827</v>
      </c>
      <c r="I134" s="113">
        <v>44.407180312555745</v>
      </c>
      <c r="J134" s="223">
        <v>47.375732865874873</v>
      </c>
      <c r="K134" s="113">
        <v>45.896185721611957</v>
      </c>
    </row>
    <row r="135" spans="1:11">
      <c r="A135" s="112" t="s">
        <v>87</v>
      </c>
      <c r="B135" s="223">
        <v>0.12560864657908363</v>
      </c>
      <c r="C135" s="113">
        <v>0.13399028413174455</v>
      </c>
      <c r="D135" s="223">
        <v>7.5534797023076181E-2</v>
      </c>
      <c r="E135" s="113">
        <v>1.7118189937481394E-2</v>
      </c>
      <c r="F135" s="223">
        <v>5.9947102099304178E-2</v>
      </c>
      <c r="G135" s="113">
        <v>0.12579847487340987</v>
      </c>
      <c r="H135" s="223">
        <v>5.0118247740763372E-2</v>
      </c>
      <c r="I135" s="113">
        <v>8.4967667351582316E-2</v>
      </c>
      <c r="J135" s="223">
        <v>2.7312179525056952E-2</v>
      </c>
      <c r="K135" s="113">
        <v>0</v>
      </c>
    </row>
    <row r="136" spans="1:11">
      <c r="A136" s="112" t="s">
        <v>88</v>
      </c>
      <c r="B136" s="223">
        <v>65.349000929405975</v>
      </c>
      <c r="C136" s="113">
        <v>64.856015487515478</v>
      </c>
      <c r="D136" s="223">
        <v>64.192851301528506</v>
      </c>
      <c r="E136" s="113">
        <v>63.248437034831795</v>
      </c>
      <c r="F136" s="223">
        <v>59.328852468014972</v>
      </c>
      <c r="G136" s="113">
        <v>57.799793310514971</v>
      </c>
      <c r="H136" s="223">
        <v>56.401253525719063</v>
      </c>
      <c r="I136" s="113">
        <v>54.728164739235041</v>
      </c>
      <c r="J136" s="223">
        <v>51.75185309198821</v>
      </c>
      <c r="K136" s="113">
        <v>53.075599293690914</v>
      </c>
    </row>
    <row r="137" spans="1:11">
      <c r="A137" s="112" t="s">
        <v>89</v>
      </c>
      <c r="B137" s="406">
        <v>1.3557240137924502E-2</v>
      </c>
      <c r="C137" s="113">
        <v>2.3904369938996677E-2</v>
      </c>
      <c r="D137" s="406">
        <v>4.6447808653302891E-2</v>
      </c>
      <c r="E137" s="113">
        <v>4.8675200952664484E-2</v>
      </c>
      <c r="F137" s="406">
        <v>4.3046352832753362E-2</v>
      </c>
      <c r="G137" s="113">
        <v>6.174776398248609E-2</v>
      </c>
      <c r="H137" s="406">
        <v>2.1499589229702465E-2</v>
      </c>
      <c r="I137" s="113">
        <v>2.7777891249555757E-2</v>
      </c>
      <c r="J137" s="406">
        <v>3.9917800844314011E-2</v>
      </c>
      <c r="K137" s="113">
        <v>2.5417558150140018E-2</v>
      </c>
    </row>
    <row r="138" spans="1:11">
      <c r="A138" s="112" t="s">
        <v>54</v>
      </c>
      <c r="B138" s="223">
        <v>0.46192620614518659</v>
      </c>
      <c r="C138" s="113">
        <v>0.44443256215529348</v>
      </c>
      <c r="D138" s="223">
        <v>0.22934557321925955</v>
      </c>
      <c r="E138" s="113">
        <v>0.4190235189044359</v>
      </c>
      <c r="F138" s="223">
        <v>0.37745006695296829</v>
      </c>
      <c r="G138" s="113">
        <v>0.53543515621176752</v>
      </c>
      <c r="H138" s="223">
        <v>0.54688690219395475</v>
      </c>
      <c r="I138" s="113">
        <v>0.58088472583629835</v>
      </c>
      <c r="J138" s="223">
        <v>0.56029360592989441</v>
      </c>
      <c r="K138" s="113">
        <v>0.81799682729068268</v>
      </c>
    </row>
    <row r="139" spans="1:11">
      <c r="A139" s="466" t="s">
        <v>287</v>
      </c>
      <c r="B139" s="420">
        <v>100</v>
      </c>
      <c r="C139" s="110">
        <v>100</v>
      </c>
      <c r="D139" s="420">
        <v>100</v>
      </c>
      <c r="E139" s="110">
        <v>100</v>
      </c>
      <c r="F139" s="420">
        <v>100</v>
      </c>
      <c r="G139" s="110">
        <v>100</v>
      </c>
      <c r="H139" s="420">
        <v>100</v>
      </c>
      <c r="I139" s="110">
        <v>100</v>
      </c>
      <c r="J139" s="420">
        <v>100</v>
      </c>
      <c r="K139" s="110">
        <v>100</v>
      </c>
    </row>
    <row r="140" spans="1:11">
      <c r="A140" s="112" t="s">
        <v>85</v>
      </c>
      <c r="B140" s="223">
        <v>0.23740287136650334</v>
      </c>
      <c r="C140" s="113">
        <v>0.12086912454870806</v>
      </c>
      <c r="D140" s="223">
        <v>6.1061495473683405E-2</v>
      </c>
      <c r="E140" s="113">
        <v>9.9819579834061117E-2</v>
      </c>
      <c r="F140" s="223">
        <v>0.26125451241391956</v>
      </c>
      <c r="G140" s="113">
        <v>0.11516574510077723</v>
      </c>
      <c r="H140" s="223">
        <v>0.16661919681002563</v>
      </c>
      <c r="I140" s="113">
        <v>0.21645905100869103</v>
      </c>
      <c r="J140" s="223">
        <v>8.0051127736665909E-2</v>
      </c>
      <c r="K140" s="113">
        <v>0.11660662852685641</v>
      </c>
    </row>
    <row r="141" spans="1:11">
      <c r="A141" s="112" t="s">
        <v>86</v>
      </c>
      <c r="B141" s="223">
        <v>41.114944461769809</v>
      </c>
      <c r="C141" s="113">
        <v>41.670889741547818</v>
      </c>
      <c r="D141" s="223">
        <v>41.276505028817681</v>
      </c>
      <c r="E141" s="113">
        <v>45.44964251181819</v>
      </c>
      <c r="F141" s="223">
        <v>45.699476480598605</v>
      </c>
      <c r="G141" s="113">
        <v>46.27359638149229</v>
      </c>
      <c r="H141" s="223">
        <v>48.365850185132444</v>
      </c>
      <c r="I141" s="113">
        <v>49.623543561193557</v>
      </c>
      <c r="J141" s="223">
        <v>52.449498893063506</v>
      </c>
      <c r="K141" s="113">
        <v>51.345521910187863</v>
      </c>
    </row>
    <row r="142" spans="1:11">
      <c r="A142" s="112" t="s">
        <v>87</v>
      </c>
      <c r="B142" s="223">
        <v>6.9555449244931525E-2</v>
      </c>
      <c r="C142" s="113">
        <v>6.4526485761680075E-3</v>
      </c>
      <c r="D142" s="223">
        <v>7.9791081367107497E-2</v>
      </c>
      <c r="E142" s="113">
        <v>0</v>
      </c>
      <c r="F142" s="223">
        <v>0.11980179298538851</v>
      </c>
      <c r="G142" s="113">
        <v>8.4934737011823202E-3</v>
      </c>
      <c r="H142" s="223">
        <v>2.0649387638849329E-2</v>
      </c>
      <c r="I142" s="113">
        <v>3.4149102327581046E-2</v>
      </c>
      <c r="J142" s="223">
        <v>9.7111204139561924E-3</v>
      </c>
      <c r="K142" s="113">
        <v>4.519330348555E-2</v>
      </c>
    </row>
    <row r="143" spans="1:11">
      <c r="A143" s="112" t="s">
        <v>88</v>
      </c>
      <c r="B143" s="223">
        <v>58.112108362818205</v>
      </c>
      <c r="C143" s="113">
        <v>57.913307879470821</v>
      </c>
      <c r="D143" s="223">
        <v>58.322255468506121</v>
      </c>
      <c r="E143" s="113">
        <v>54.118451574840101</v>
      </c>
      <c r="F143" s="223">
        <v>53.514450550005698</v>
      </c>
      <c r="G143" s="113">
        <v>53.123223028542391</v>
      </c>
      <c r="H143" s="223">
        <v>50.869268014810601</v>
      </c>
      <c r="I143" s="113">
        <v>49.375384347466436</v>
      </c>
      <c r="J143" s="223">
        <v>46.692510495227772</v>
      </c>
      <c r="K143" s="113">
        <v>47.699357807110239</v>
      </c>
    </row>
    <row r="144" spans="1:11">
      <c r="A144" s="112" t="s">
        <v>89</v>
      </c>
      <c r="B144" s="406">
        <v>2.9879453548879033E-2</v>
      </c>
      <c r="C144" s="113">
        <v>2.7699174375745594E-2</v>
      </c>
      <c r="D144" s="406">
        <v>8.4663819160518641E-2</v>
      </c>
      <c r="E144" s="113">
        <v>0</v>
      </c>
      <c r="F144" s="406">
        <v>6.9138625108435062E-2</v>
      </c>
      <c r="G144" s="113">
        <v>3.1094751177209851E-2</v>
      </c>
      <c r="H144" s="406">
        <v>2.6630589575619479E-2</v>
      </c>
      <c r="I144" s="113">
        <v>2.5577813695558713E-2</v>
      </c>
      <c r="J144" s="406">
        <v>5.7873028412901095E-2</v>
      </c>
      <c r="K144" s="113">
        <v>2.3321325705371283E-2</v>
      </c>
    </row>
    <row r="145" spans="1:11">
      <c r="A145" s="112" t="s">
        <v>54</v>
      </c>
      <c r="B145" s="223">
        <v>0.43610940125167152</v>
      </c>
      <c r="C145" s="113">
        <v>0.26078143148074118</v>
      </c>
      <c r="D145" s="223">
        <v>0.17572310667488941</v>
      </c>
      <c r="E145" s="113">
        <v>0.3320863335076451</v>
      </c>
      <c r="F145" s="223">
        <v>0.33587803888795065</v>
      </c>
      <c r="G145" s="113">
        <v>0.44842661998615135</v>
      </c>
      <c r="H145" s="223">
        <v>0.55098262603246939</v>
      </c>
      <c r="I145" s="113">
        <v>0.72488612430817456</v>
      </c>
      <c r="J145" s="223">
        <v>0.71035533514520088</v>
      </c>
      <c r="K145" s="113">
        <v>0.76999902498412309</v>
      </c>
    </row>
    <row r="146" spans="1:11">
      <c r="A146" s="466" t="s">
        <v>288</v>
      </c>
      <c r="B146" s="420">
        <v>100</v>
      </c>
      <c r="C146" s="110">
        <v>100</v>
      </c>
      <c r="D146" s="420">
        <v>100</v>
      </c>
      <c r="E146" s="110">
        <v>100</v>
      </c>
      <c r="F146" s="420">
        <v>100</v>
      </c>
      <c r="G146" s="110">
        <v>100</v>
      </c>
      <c r="H146" s="420">
        <v>100</v>
      </c>
      <c r="I146" s="110">
        <v>100</v>
      </c>
      <c r="J146" s="420">
        <v>100</v>
      </c>
      <c r="K146" s="110">
        <v>100</v>
      </c>
    </row>
    <row r="147" spans="1:11">
      <c r="A147" s="112" t="s">
        <v>85</v>
      </c>
      <c r="B147" s="223">
        <v>0.20297754836434062</v>
      </c>
      <c r="C147" s="113">
        <v>0.17439728267627425</v>
      </c>
      <c r="D147" s="223">
        <v>4.7683685019553355E-2</v>
      </c>
      <c r="E147" s="113">
        <v>0.13478352070622995</v>
      </c>
      <c r="F147" s="223">
        <v>0.20981390418932772</v>
      </c>
      <c r="G147" s="113">
        <v>0.24854559069178045</v>
      </c>
      <c r="H147" s="223">
        <v>0.18364187834510964</v>
      </c>
      <c r="I147" s="113">
        <v>0.23742847535250097</v>
      </c>
      <c r="J147" s="223">
        <v>0.15223161290577022</v>
      </c>
      <c r="K147" s="113">
        <v>0.24277656336551692</v>
      </c>
    </row>
    <row r="148" spans="1:11">
      <c r="A148" s="112" t="s">
        <v>86</v>
      </c>
      <c r="B148" s="223">
        <v>49.747625260662041</v>
      </c>
      <c r="C148" s="113">
        <v>48.723263936436283</v>
      </c>
      <c r="D148" s="223">
        <v>49.951021390626885</v>
      </c>
      <c r="E148" s="113">
        <v>52.995065375958248</v>
      </c>
      <c r="F148" s="223">
        <v>50.160727007350005</v>
      </c>
      <c r="G148" s="113">
        <v>52.5633604055066</v>
      </c>
      <c r="H148" s="223">
        <v>54.144508736555295</v>
      </c>
      <c r="I148" s="113">
        <v>58.259965120885667</v>
      </c>
      <c r="J148" s="223">
        <v>58.797685763977903</v>
      </c>
      <c r="K148" s="113">
        <v>58.342496024206184</v>
      </c>
    </row>
    <row r="149" spans="1:11">
      <c r="A149" s="112" t="s">
        <v>87</v>
      </c>
      <c r="B149" s="223">
        <v>7.4299907084292016E-2</v>
      </c>
      <c r="C149" s="113">
        <v>5.0367446260295816E-2</v>
      </c>
      <c r="D149" s="223">
        <v>0</v>
      </c>
      <c r="E149" s="113">
        <v>0</v>
      </c>
      <c r="F149" s="223">
        <v>0.1048345525418035</v>
      </c>
      <c r="G149" s="113">
        <v>6.4368411957836533E-2</v>
      </c>
      <c r="H149" s="223">
        <v>7.9254465382220723E-2</v>
      </c>
      <c r="I149" s="113">
        <v>0</v>
      </c>
      <c r="J149" s="223">
        <v>4.7325890022519241E-3</v>
      </c>
      <c r="K149" s="113">
        <v>4.276584212375887E-2</v>
      </c>
    </row>
    <row r="150" spans="1:11">
      <c r="A150" s="112" t="s">
        <v>88</v>
      </c>
      <c r="B150" s="223">
        <v>49.73766417421777</v>
      </c>
      <c r="C150" s="113">
        <v>50.768654449412985</v>
      </c>
      <c r="D150" s="223">
        <v>49.754192888884823</v>
      </c>
      <c r="E150" s="113">
        <v>46.476511814385532</v>
      </c>
      <c r="F150" s="223">
        <v>49.239804694966203</v>
      </c>
      <c r="G150" s="113">
        <v>46.822043661079434</v>
      </c>
      <c r="H150" s="223">
        <v>45.032958433531924</v>
      </c>
      <c r="I150" s="113">
        <v>40.923057654005177</v>
      </c>
      <c r="J150" s="223">
        <v>40.380158357686447</v>
      </c>
      <c r="K150" s="113">
        <v>40.103400420510923</v>
      </c>
    </row>
    <row r="151" spans="1:11">
      <c r="A151" s="112" t="s">
        <v>89</v>
      </c>
      <c r="B151" s="406">
        <v>7.3483424588860244E-2</v>
      </c>
      <c r="C151" s="113">
        <v>1.5582428686779018E-2</v>
      </c>
      <c r="D151" s="406">
        <v>8.3941566919405422E-2</v>
      </c>
      <c r="E151" s="113">
        <v>2.0678707922920488E-2</v>
      </c>
      <c r="F151" s="406">
        <v>4.6335713830631384E-2</v>
      </c>
      <c r="G151" s="113">
        <v>1.0224065434018778E-2</v>
      </c>
      <c r="H151" s="406">
        <v>2.6989358481513001E-2</v>
      </c>
      <c r="I151" s="113">
        <v>2.9678559419062622E-2</v>
      </c>
      <c r="J151" s="406">
        <v>2.1691032926987985E-2</v>
      </c>
      <c r="K151" s="113">
        <v>5.2772334431267907E-2</v>
      </c>
    </row>
    <row r="152" spans="1:11">
      <c r="A152" s="112" t="s">
        <v>54</v>
      </c>
      <c r="B152" s="223">
        <v>0.1639496850827015</v>
      </c>
      <c r="C152" s="113">
        <v>0.26773445652738492</v>
      </c>
      <c r="D152" s="223">
        <v>0.16316046854933433</v>
      </c>
      <c r="E152" s="113">
        <v>0.37296058102706231</v>
      </c>
      <c r="F152" s="223">
        <v>0.23848412712203088</v>
      </c>
      <c r="G152" s="113">
        <v>0.29145786533033813</v>
      </c>
      <c r="H152" s="223">
        <v>0.53264712770393385</v>
      </c>
      <c r="I152" s="113">
        <v>0.54987019033758677</v>
      </c>
      <c r="J152" s="223">
        <v>0.64350064350064351</v>
      </c>
      <c r="K152" s="113">
        <v>1.2157888153623482</v>
      </c>
    </row>
    <row r="153" spans="1:11">
      <c r="A153" s="466" t="s">
        <v>289</v>
      </c>
      <c r="B153" s="420">
        <v>100</v>
      </c>
      <c r="C153" s="110">
        <v>100</v>
      </c>
      <c r="D153" s="420">
        <v>100</v>
      </c>
      <c r="E153" s="110">
        <v>100</v>
      </c>
      <c r="F153" s="420">
        <v>100</v>
      </c>
      <c r="G153" s="110">
        <v>100</v>
      </c>
      <c r="H153" s="420">
        <v>100</v>
      </c>
      <c r="I153" s="110">
        <v>100</v>
      </c>
      <c r="J153" s="420">
        <v>100</v>
      </c>
      <c r="K153" s="110">
        <v>100</v>
      </c>
    </row>
    <row r="154" spans="1:11">
      <c r="A154" s="112" t="s">
        <v>85</v>
      </c>
      <c r="B154" s="223">
        <v>7.0052309012903768E-2</v>
      </c>
      <c r="C154" s="113">
        <v>8.319126097114353E-2</v>
      </c>
      <c r="D154" s="223">
        <v>0.22216123080676395</v>
      </c>
      <c r="E154" s="113">
        <v>0.10504248700024618</v>
      </c>
      <c r="F154" s="223">
        <v>0</v>
      </c>
      <c r="G154" s="113">
        <v>6.2246582921958352E-2</v>
      </c>
      <c r="H154" s="223">
        <v>0.19726540475806442</v>
      </c>
      <c r="I154" s="113">
        <v>0.18904829324582006</v>
      </c>
      <c r="J154" s="223">
        <v>0.17253874861223137</v>
      </c>
      <c r="K154" s="113">
        <v>0.12066460415492605</v>
      </c>
    </row>
    <row r="155" spans="1:11">
      <c r="A155" s="112" t="s">
        <v>86</v>
      </c>
      <c r="B155" s="223">
        <v>68.035098509004015</v>
      </c>
      <c r="C155" s="113">
        <v>69.985792763781021</v>
      </c>
      <c r="D155" s="223">
        <v>69.652348931887843</v>
      </c>
      <c r="E155" s="113">
        <v>71.811759088637061</v>
      </c>
      <c r="F155" s="223">
        <v>68.883212607900774</v>
      </c>
      <c r="G155" s="113">
        <v>70.194405300181259</v>
      </c>
      <c r="H155" s="223">
        <v>70.743342292589418</v>
      </c>
      <c r="I155" s="113">
        <v>71.182956737130127</v>
      </c>
      <c r="J155" s="223">
        <v>73.807377054590631</v>
      </c>
      <c r="K155" s="113">
        <v>72.851039114883449</v>
      </c>
    </row>
    <row r="156" spans="1:11">
      <c r="A156" s="112" t="s">
        <v>87</v>
      </c>
      <c r="B156" s="223">
        <v>0</v>
      </c>
      <c r="C156" s="113">
        <v>2.1626570688893097E-2</v>
      </c>
      <c r="D156" s="223">
        <v>0</v>
      </c>
      <c r="E156" s="113">
        <v>0</v>
      </c>
      <c r="F156" s="223">
        <v>2.2997616347689247E-2</v>
      </c>
      <c r="G156" s="113">
        <v>9.9421625500350132E-3</v>
      </c>
      <c r="H156" s="223">
        <v>8.1361274031907897E-3</v>
      </c>
      <c r="I156" s="113">
        <v>3.5190807833637504E-2</v>
      </c>
      <c r="J156" s="223">
        <v>0</v>
      </c>
      <c r="K156" s="113">
        <v>3.3736251519089731E-2</v>
      </c>
    </row>
    <row r="157" spans="1:11">
      <c r="A157" s="112" t="s">
        <v>88</v>
      </c>
      <c r="B157" s="223">
        <v>31.594413575019281</v>
      </c>
      <c r="C157" s="113">
        <v>29.76636989328787</v>
      </c>
      <c r="D157" s="223">
        <v>29.962032843877225</v>
      </c>
      <c r="E157" s="113">
        <v>27.894897829768507</v>
      </c>
      <c r="F157" s="223">
        <v>30.71960843303788</v>
      </c>
      <c r="G157" s="113">
        <v>29.393499266585398</v>
      </c>
      <c r="H157" s="223">
        <v>28.611762556399778</v>
      </c>
      <c r="I157" s="113">
        <v>28.054984955247658</v>
      </c>
      <c r="J157" s="223">
        <v>25.681607263788909</v>
      </c>
      <c r="K157" s="113">
        <v>26.131122842125841</v>
      </c>
    </row>
    <row r="158" spans="1:11">
      <c r="A158" s="112" t="s">
        <v>89</v>
      </c>
      <c r="B158" s="406">
        <v>8.1069925688642158E-2</v>
      </c>
      <c r="C158" s="113">
        <v>3.3308076024499589E-2</v>
      </c>
      <c r="D158" s="406">
        <v>1.5095375325922877E-2</v>
      </c>
      <c r="E158" s="113">
        <v>0</v>
      </c>
      <c r="F158" s="406">
        <v>1.9236999838004212E-2</v>
      </c>
      <c r="G158" s="113">
        <v>3.7319131890711135E-2</v>
      </c>
      <c r="H158" s="406">
        <v>1.4559385879394043E-2</v>
      </c>
      <c r="I158" s="113">
        <v>5.0058242150949471E-2</v>
      </c>
      <c r="J158" s="406">
        <v>0</v>
      </c>
      <c r="K158" s="113">
        <v>7.3510525327107459E-2</v>
      </c>
    </row>
    <row r="159" spans="1:11" ht="13.5" thickBot="1">
      <c r="A159" s="120" t="s">
        <v>54</v>
      </c>
      <c r="B159" s="496">
        <v>0.21936568127514938</v>
      </c>
      <c r="C159" s="122">
        <v>0.10971143524657447</v>
      </c>
      <c r="D159" s="496">
        <v>0.1483616181022521</v>
      </c>
      <c r="E159" s="122">
        <v>0.18830059459419132</v>
      </c>
      <c r="F159" s="496">
        <v>0.35494434287565663</v>
      </c>
      <c r="G159" s="122">
        <v>0.30258755587063085</v>
      </c>
      <c r="H159" s="496">
        <v>0.42493423297015759</v>
      </c>
      <c r="I159" s="122">
        <v>0.48776096439181277</v>
      </c>
      <c r="J159" s="496">
        <v>0.3384769330082335</v>
      </c>
      <c r="K159" s="122">
        <v>0.78992666198959538</v>
      </c>
    </row>
    <row r="160" spans="1:11" ht="13.5" thickTop="1">
      <c r="A160" s="128" t="s">
        <v>462</v>
      </c>
      <c r="B160" s="205"/>
      <c r="C160" s="125"/>
      <c r="D160" s="469"/>
      <c r="E160" s="469"/>
      <c r="F160" s="469"/>
      <c r="G160" s="469"/>
      <c r="H160" s="469"/>
      <c r="I160" s="469"/>
      <c r="J160" s="469"/>
      <c r="K160" s="125"/>
    </row>
    <row r="161" spans="1:11" ht="35.25" customHeight="1">
      <c r="A161" s="667" t="s">
        <v>471</v>
      </c>
      <c r="B161" s="667"/>
      <c r="C161" s="667"/>
      <c r="D161" s="667"/>
      <c r="E161" s="667"/>
      <c r="F161" s="667"/>
      <c r="G161" s="667"/>
      <c r="H161" s="667"/>
      <c r="I161" s="667"/>
      <c r="J161" s="667"/>
      <c r="K161" s="125"/>
    </row>
    <row r="162" spans="1:11" ht="24.75" customHeight="1">
      <c r="A162" s="668" t="s">
        <v>411</v>
      </c>
      <c r="B162" s="668"/>
      <c r="C162" s="668"/>
      <c r="D162" s="668"/>
      <c r="E162" s="668"/>
      <c r="F162" s="668"/>
      <c r="G162" s="668"/>
      <c r="H162" s="668"/>
      <c r="I162" s="668"/>
      <c r="J162" s="668"/>
      <c r="K162" s="127"/>
    </row>
    <row r="163" spans="1:11" hidden="1">
      <c r="K163" s="124"/>
    </row>
    <row r="232" spans="1:11" ht="33" hidden="1" customHeight="1"/>
    <row r="233" spans="1:11" s="91" customFormat="1" ht="24.75" hidden="1" customHeight="1">
      <c r="A233"/>
      <c r="B233"/>
      <c r="C233"/>
      <c r="D233" s="72"/>
      <c r="E233" s="72"/>
      <c r="F233" s="72"/>
      <c r="G233" s="72"/>
      <c r="H233" s="72"/>
      <c r="I233" s="72"/>
      <c r="J233" s="72"/>
      <c r="K233"/>
    </row>
  </sheetData>
  <mergeCells count="7">
    <mergeCell ref="A162:J162"/>
    <mergeCell ref="B5:K6"/>
    <mergeCell ref="A1:K1"/>
    <mergeCell ref="A2:K2"/>
    <mergeCell ref="A3:K3"/>
    <mergeCell ref="A4:K4"/>
    <mergeCell ref="A161:J161"/>
  </mergeCells>
  <hyperlinks>
    <hyperlink ref="A5" location="Índice!A1" display="Índice" xr:uid="{00000000-0004-0000-1D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rowBreaks count="4" manualBreakCount="4">
    <brk id="109" max="16383" man="1"/>
    <brk id="137" max="16383" man="1"/>
    <brk id="172" max="16383" man="1"/>
    <brk id="202"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L512"/>
  <sheetViews>
    <sheetView zoomScaleNormal="100" workbookViewId="0">
      <selection activeCell="A3" sqref="A3:K3"/>
    </sheetView>
  </sheetViews>
  <sheetFormatPr defaultColWidth="0" defaultRowHeight="12.75" zeroHeight="1"/>
  <cols>
    <col min="1" max="1" width="24.7109375" customWidth="1"/>
    <col min="2" max="3" width="5.28515625" customWidth="1"/>
    <col min="4" max="8" width="5.5703125" bestFit="1" customWidth="1"/>
    <col min="9" max="9" width="6.28515625" style="29" customWidth="1"/>
    <col min="10" max="10" width="5.5703125" bestFit="1" customWidth="1"/>
    <col min="11" max="11" width="5.5703125" customWidth="1"/>
    <col min="12" max="12" width="7" hidden="1" customWidth="1"/>
    <col min="13" max="16384" width="5.5703125" hidden="1"/>
  </cols>
  <sheetData>
    <row r="1" spans="1:11" s="92" customFormat="1" ht="18">
      <c r="A1" s="669" t="s">
        <v>159</v>
      </c>
      <c r="B1" s="669"/>
      <c r="C1" s="669"/>
      <c r="D1" s="669"/>
      <c r="E1" s="669"/>
      <c r="F1" s="669"/>
      <c r="G1" s="669"/>
      <c r="H1" s="669"/>
      <c r="I1" s="669"/>
      <c r="J1" s="669"/>
      <c r="K1" s="669"/>
    </row>
    <row r="2" spans="1:11" s="86" customFormat="1" ht="15">
      <c r="A2" s="663"/>
      <c r="B2" s="663"/>
      <c r="C2" s="663"/>
      <c r="D2" s="663"/>
      <c r="E2" s="663"/>
      <c r="F2" s="663"/>
      <c r="G2" s="663"/>
      <c r="H2" s="663"/>
      <c r="I2" s="663"/>
      <c r="J2" s="663"/>
      <c r="K2" s="663"/>
    </row>
    <row r="3" spans="1:11" s="88" customFormat="1" ht="15">
      <c r="A3" s="663" t="s">
        <v>347</v>
      </c>
      <c r="B3" s="663"/>
      <c r="C3" s="663"/>
      <c r="D3" s="663"/>
      <c r="E3" s="663"/>
      <c r="F3" s="663"/>
      <c r="G3" s="663"/>
      <c r="H3" s="663"/>
      <c r="I3" s="663"/>
      <c r="J3" s="663"/>
      <c r="K3" s="663"/>
    </row>
    <row r="4" spans="1:11" s="88" customFormat="1" ht="15">
      <c r="A4" s="663" t="s">
        <v>442</v>
      </c>
      <c r="B4" s="663"/>
      <c r="C4" s="663"/>
      <c r="D4" s="663"/>
      <c r="E4" s="663"/>
      <c r="F4" s="663"/>
      <c r="G4" s="663"/>
      <c r="H4" s="663"/>
      <c r="I4" s="663"/>
      <c r="J4" s="663"/>
      <c r="K4" s="663"/>
    </row>
    <row r="5" spans="1:11" s="232" customFormat="1" ht="16.5" customHeight="1">
      <c r="A5" s="190" t="s">
        <v>202</v>
      </c>
      <c r="B5" s="665" t="s">
        <v>327</v>
      </c>
      <c r="C5" s="665"/>
      <c r="D5" s="665"/>
      <c r="E5" s="665"/>
      <c r="F5" s="665"/>
      <c r="G5" s="665"/>
      <c r="H5" s="665"/>
      <c r="I5" s="665"/>
      <c r="J5" s="665"/>
      <c r="K5" s="665"/>
    </row>
    <row r="6" spans="1:11" s="232" customFormat="1" ht="16.5" customHeight="1" thickBot="1">
      <c r="A6" s="190"/>
      <c r="B6" s="666"/>
      <c r="C6" s="666"/>
      <c r="D6" s="666"/>
      <c r="E6" s="666"/>
      <c r="F6" s="666"/>
      <c r="G6" s="666"/>
      <c r="H6" s="666"/>
      <c r="I6" s="666"/>
      <c r="J6" s="666"/>
      <c r="K6" s="666"/>
    </row>
    <row r="7" spans="1:11" ht="13.5" thickTop="1">
      <c r="A7" s="413" t="s">
        <v>22</v>
      </c>
      <c r="B7" s="457">
        <v>2016</v>
      </c>
      <c r="C7" s="107">
        <v>2017</v>
      </c>
      <c r="D7" s="457">
        <v>2018</v>
      </c>
      <c r="E7" s="107">
        <v>2019</v>
      </c>
      <c r="F7" s="457">
        <v>2020</v>
      </c>
      <c r="G7" s="107">
        <v>2021</v>
      </c>
      <c r="H7" s="457">
        <v>2022</v>
      </c>
      <c r="I7" s="107">
        <v>2023</v>
      </c>
      <c r="J7" s="457">
        <v>2024</v>
      </c>
      <c r="K7" s="107" t="s">
        <v>392</v>
      </c>
    </row>
    <row r="8" spans="1:11" ht="12" customHeight="1">
      <c r="A8" s="136" t="s">
        <v>94</v>
      </c>
      <c r="B8" s="151"/>
      <c r="C8" s="234"/>
      <c r="D8" s="151"/>
      <c r="E8" s="234"/>
      <c r="F8" s="151"/>
      <c r="G8" s="234"/>
      <c r="H8" s="151"/>
      <c r="I8" s="234"/>
      <c r="J8" s="151"/>
      <c r="K8" s="234"/>
    </row>
    <row r="9" spans="1:11" ht="12" customHeight="1">
      <c r="A9" s="463" t="s">
        <v>0</v>
      </c>
      <c r="B9" s="179">
        <v>100</v>
      </c>
      <c r="C9" s="180">
        <v>100</v>
      </c>
      <c r="D9" s="179">
        <v>100</v>
      </c>
      <c r="E9" s="180">
        <v>100</v>
      </c>
      <c r="F9" s="179">
        <v>100</v>
      </c>
      <c r="G9" s="180">
        <v>100</v>
      </c>
      <c r="H9" s="179">
        <v>100</v>
      </c>
      <c r="I9" s="180">
        <v>100</v>
      </c>
      <c r="J9" s="179">
        <v>100</v>
      </c>
      <c r="K9" s="180">
        <v>100</v>
      </c>
    </row>
    <row r="10" spans="1:11" ht="12" customHeight="1">
      <c r="A10" s="112" t="s">
        <v>85</v>
      </c>
      <c r="B10" s="499">
        <v>4.7547758682371162E-2</v>
      </c>
      <c r="C10" s="498">
        <v>3.3976803825051263E-2</v>
      </c>
      <c r="D10" s="499">
        <v>2.4431540204506004E-2</v>
      </c>
      <c r="E10" s="498">
        <v>2.6419166435089417E-2</v>
      </c>
      <c r="F10" s="499">
        <v>3.0262503370930709E-2</v>
      </c>
      <c r="G10" s="498">
        <v>3.0657627704132301E-2</v>
      </c>
      <c r="H10" s="499">
        <v>1.501563107249786E-2</v>
      </c>
      <c r="I10" s="498">
        <v>4.590366271501526E-2</v>
      </c>
      <c r="J10" s="499">
        <v>8.8214885159184544E-3</v>
      </c>
      <c r="K10" s="498">
        <v>3.9393286630661495E-2</v>
      </c>
    </row>
    <row r="11" spans="1:11" ht="12" customHeight="1">
      <c r="A11" s="112" t="s">
        <v>95</v>
      </c>
      <c r="B11" s="499">
        <v>73.784572681687038</v>
      </c>
      <c r="C11" s="498">
        <v>75.605568039258159</v>
      </c>
      <c r="D11" s="499">
        <v>76.025347875278513</v>
      </c>
      <c r="E11" s="498">
        <v>78.122666542761664</v>
      </c>
      <c r="F11" s="499">
        <v>78.280309400134755</v>
      </c>
      <c r="G11" s="498">
        <v>79.588871137210873</v>
      </c>
      <c r="H11" s="499">
        <v>81.29627920070115</v>
      </c>
      <c r="I11" s="498">
        <v>82.298301428428374</v>
      </c>
      <c r="J11" s="499">
        <v>83.087841284618776</v>
      </c>
      <c r="K11" s="498">
        <v>84.25295288413291</v>
      </c>
    </row>
    <row r="12" spans="1:11" ht="12" customHeight="1">
      <c r="A12" s="112" t="s">
        <v>96</v>
      </c>
      <c r="B12" s="499">
        <v>3.6625508751207498E-3</v>
      </c>
      <c r="C12" s="498">
        <v>1.020248789556683E-2</v>
      </c>
      <c r="D12" s="499">
        <v>1.6693870364176175E-2</v>
      </c>
      <c r="E12" s="498">
        <v>0</v>
      </c>
      <c r="F12" s="499">
        <v>1.7631448955365555E-2</v>
      </c>
      <c r="G12" s="498">
        <v>4.6778070440577461E-2</v>
      </c>
      <c r="H12" s="499">
        <v>2.7295966921163092E-2</v>
      </c>
      <c r="I12" s="498">
        <v>1.9047162952288488E-3</v>
      </c>
      <c r="J12" s="499">
        <v>1.0081701161049663E-2</v>
      </c>
      <c r="K12" s="498">
        <v>6.5526488567046624E-3</v>
      </c>
    </row>
    <row r="13" spans="1:11" ht="12" customHeight="1">
      <c r="A13" s="112" t="s">
        <v>86</v>
      </c>
      <c r="B13" s="499">
        <v>3.8860318811973138</v>
      </c>
      <c r="C13" s="498">
        <v>3.7217983081504022</v>
      </c>
      <c r="D13" s="499">
        <v>1.9315539129761941</v>
      </c>
      <c r="E13" s="498">
        <v>0.554057873760466</v>
      </c>
      <c r="F13" s="499">
        <v>0.4343406286102921</v>
      </c>
      <c r="G13" s="498">
        <v>0.75996372900384301</v>
      </c>
      <c r="H13" s="499">
        <v>0.31182365551691954</v>
      </c>
      <c r="I13" s="498">
        <v>0.28655096150078585</v>
      </c>
      <c r="J13" s="499">
        <v>0.29008519825113988</v>
      </c>
      <c r="K13" s="498">
        <v>0.25813308842593247</v>
      </c>
    </row>
    <row r="14" spans="1:11" ht="12" customHeight="1">
      <c r="A14" s="112" t="s">
        <v>97</v>
      </c>
      <c r="B14" s="499">
        <v>2.5703258820043831E-2</v>
      </c>
      <c r="C14" s="498">
        <v>1.7287548934154906E-2</v>
      </c>
      <c r="D14" s="499">
        <v>1.4713758003461846E-2</v>
      </c>
      <c r="E14" s="498">
        <v>2.2576920132804712E-2</v>
      </c>
      <c r="F14" s="499">
        <v>1.3527078870673899E-2</v>
      </c>
      <c r="G14" s="498">
        <v>2.8441066827871092E-2</v>
      </c>
      <c r="H14" s="499">
        <v>1.703860983179074E-2</v>
      </c>
      <c r="I14" s="498">
        <v>1.4720735938840103E-2</v>
      </c>
      <c r="J14" s="499">
        <v>1.0921842924470468E-2</v>
      </c>
      <c r="K14" s="498">
        <v>2.1128422888350862E-2</v>
      </c>
    </row>
    <row r="15" spans="1:11" ht="12" customHeight="1">
      <c r="A15" s="112" t="s">
        <v>98</v>
      </c>
      <c r="B15" s="499">
        <v>10.557499105618156</v>
      </c>
      <c r="C15" s="498">
        <v>10.711667615540026</v>
      </c>
      <c r="D15" s="499">
        <v>10.165196204764333</v>
      </c>
      <c r="E15" s="498">
        <v>8.9128498119533184</v>
      </c>
      <c r="F15" s="499">
        <v>9.0261168005452443</v>
      </c>
      <c r="G15" s="498">
        <v>8.1759431178663444</v>
      </c>
      <c r="H15" s="499">
        <v>7.7577531373266364</v>
      </c>
      <c r="I15" s="498">
        <v>7.248289020562229</v>
      </c>
      <c r="J15" s="499">
        <v>7.0519136722832778</v>
      </c>
      <c r="K15" s="498">
        <v>6.7452038609032599</v>
      </c>
    </row>
    <row r="16" spans="1:11" ht="12" customHeight="1">
      <c r="A16" s="112" t="s">
        <v>99</v>
      </c>
      <c r="B16" s="499">
        <v>4.1192251873623675</v>
      </c>
      <c r="C16" s="498">
        <v>3.6725177724820006</v>
      </c>
      <c r="D16" s="499">
        <v>3.6418835803599663</v>
      </c>
      <c r="E16" s="498">
        <v>3.0734396235670878</v>
      </c>
      <c r="F16" s="499">
        <v>3.5502512192435991</v>
      </c>
      <c r="G16" s="498">
        <v>3.3592411877311914</v>
      </c>
      <c r="H16" s="499">
        <v>3.278450774373475</v>
      </c>
      <c r="I16" s="498">
        <v>3.3466681614154545</v>
      </c>
      <c r="J16" s="499">
        <v>3.0774655338405164</v>
      </c>
      <c r="K16" s="498">
        <v>2.5395899950855134</v>
      </c>
    </row>
    <row r="17" spans="1:11" ht="12" customHeight="1">
      <c r="A17" s="112" t="s">
        <v>100</v>
      </c>
      <c r="B17" s="499">
        <v>0.10183199486719656</v>
      </c>
      <c r="C17" s="498">
        <v>0.12762556617509987</v>
      </c>
      <c r="D17" s="499">
        <v>8.9196446033408455E-2</v>
      </c>
      <c r="E17" s="498">
        <v>6.9517851701802372E-2</v>
      </c>
      <c r="F17" s="499">
        <v>4.9396961089704476E-2</v>
      </c>
      <c r="G17" s="498">
        <v>4.9023417821725174E-2</v>
      </c>
      <c r="H17" s="499">
        <v>7.8126869830719425E-2</v>
      </c>
      <c r="I17" s="498">
        <v>3.980857057028294E-2</v>
      </c>
      <c r="J17" s="499">
        <v>8.238640167545272E-2</v>
      </c>
      <c r="K17" s="498">
        <v>2.6520169388552728E-2</v>
      </c>
    </row>
    <row r="18" spans="1:11" ht="12" customHeight="1">
      <c r="A18" s="112" t="s">
        <v>101</v>
      </c>
      <c r="B18" s="499">
        <v>4.7963392804003169</v>
      </c>
      <c r="C18" s="498">
        <v>3.6585365853658534</v>
      </c>
      <c r="D18" s="499">
        <v>3.4574284981426548</v>
      </c>
      <c r="E18" s="498">
        <v>3.3261641187212407</v>
      </c>
      <c r="F18" s="499">
        <v>2.9471400489113737</v>
      </c>
      <c r="G18" s="498">
        <v>2.4373533687407343</v>
      </c>
      <c r="H18" s="499">
        <v>2.4498557701622601</v>
      </c>
      <c r="I18" s="498">
        <v>2.0463727671282976</v>
      </c>
      <c r="J18" s="499">
        <v>1.5483550155544372</v>
      </c>
      <c r="K18" s="498">
        <v>1.3556501762636743</v>
      </c>
    </row>
    <row r="19" spans="1:11" ht="12" customHeight="1">
      <c r="A19" s="112" t="s">
        <v>102</v>
      </c>
      <c r="B19" s="499">
        <v>7.7600296666620883E-2</v>
      </c>
      <c r="C19" s="498">
        <v>4.1282288984839863E-2</v>
      </c>
      <c r="D19" s="499">
        <v>4.4567759749616319E-2</v>
      </c>
      <c r="E19" s="498">
        <v>4.6017601062247067E-2</v>
      </c>
      <c r="F19" s="499">
        <v>5.0524217662260631E-2</v>
      </c>
      <c r="G19" s="498">
        <v>5.3715618118226179E-2</v>
      </c>
      <c r="H19" s="499">
        <v>5.9065281239635795E-2</v>
      </c>
      <c r="I19" s="498">
        <v>1.2217394522253617E-2</v>
      </c>
      <c r="J19" s="499">
        <v>1.139442266639467E-2</v>
      </c>
      <c r="K19" s="498">
        <v>2.8996761082425358E-2</v>
      </c>
    </row>
    <row r="20" spans="1:11" ht="12" customHeight="1">
      <c r="A20" s="112" t="s">
        <v>87</v>
      </c>
      <c r="B20" s="499">
        <v>1.5042619665674507E-3</v>
      </c>
      <c r="C20" s="498">
        <v>0</v>
      </c>
      <c r="D20" s="499">
        <v>1.7364062240110251E-2</v>
      </c>
      <c r="E20" s="498">
        <v>4.6464373888094133E-3</v>
      </c>
      <c r="F20" s="499">
        <v>3.6419058497968193E-3</v>
      </c>
      <c r="G20" s="498">
        <v>3.8861781596787426E-3</v>
      </c>
      <c r="H20" s="499">
        <v>4.0459575185857605E-3</v>
      </c>
      <c r="I20" s="498">
        <v>1.8230855968618983E-3</v>
      </c>
      <c r="J20" s="499">
        <v>0</v>
      </c>
      <c r="K20" s="498">
        <v>0</v>
      </c>
    </row>
    <row r="21" spans="1:11" ht="12" customHeight="1">
      <c r="A21" s="112" t="s">
        <v>88</v>
      </c>
      <c r="B21" s="499">
        <v>2.2429199948462677</v>
      </c>
      <c r="C21" s="498">
        <v>2.1005159184002498</v>
      </c>
      <c r="D21" s="499">
        <v>2.0227000081032291</v>
      </c>
      <c r="E21" s="498">
        <v>1.9614816297438709</v>
      </c>
      <c r="F21" s="499">
        <v>1.9783930928654196</v>
      </c>
      <c r="G21" s="498">
        <v>2.0947076010766152</v>
      </c>
      <c r="H21" s="499">
        <v>1.6340824623127606</v>
      </c>
      <c r="I21" s="498">
        <v>1.7435772966524883</v>
      </c>
      <c r="J21" s="499">
        <v>1.9815268578881828</v>
      </c>
      <c r="K21" s="498">
        <v>1.8870596794103647</v>
      </c>
    </row>
    <row r="22" spans="1:11" ht="12" customHeight="1">
      <c r="A22" s="112" t="s">
        <v>89</v>
      </c>
      <c r="B22" s="499">
        <v>0.1852204299703922</v>
      </c>
      <c r="C22" s="498">
        <v>0.14327567878033665</v>
      </c>
      <c r="D22" s="499">
        <v>0.30259163198423711</v>
      </c>
      <c r="E22" s="498">
        <v>0.15020502404978123</v>
      </c>
      <c r="F22" s="499">
        <v>0.21270464403694281</v>
      </c>
      <c r="G22" s="498">
        <v>0.13155432733134706</v>
      </c>
      <c r="H22" s="499">
        <v>0.13229141379432174</v>
      </c>
      <c r="I22" s="498">
        <v>0.12026922892730732</v>
      </c>
      <c r="J22" s="499">
        <v>0.13024822776033171</v>
      </c>
      <c r="K22" s="498">
        <v>0.10804131264519341</v>
      </c>
    </row>
    <row r="23" spans="1:11" ht="12" customHeight="1">
      <c r="A23" s="112" t="s">
        <v>377</v>
      </c>
      <c r="B23" s="499" t="s">
        <v>303</v>
      </c>
      <c r="C23" s="498" t="s">
        <v>303</v>
      </c>
      <c r="D23" s="499">
        <v>2.1434259355726271</v>
      </c>
      <c r="E23" s="498">
        <v>3.5517546109189495</v>
      </c>
      <c r="F23" s="499">
        <v>3.2969942426093155</v>
      </c>
      <c r="G23" s="498">
        <v>3.0826604487816112</v>
      </c>
      <c r="H23" s="499">
        <v>2.774757555968129</v>
      </c>
      <c r="I23" s="498">
        <v>2.6331342269899389</v>
      </c>
      <c r="J23" s="499">
        <v>2.3289779859228998</v>
      </c>
      <c r="K23" s="498">
        <v>2.439288031483672</v>
      </c>
    </row>
    <row r="24" spans="1:11" ht="12" customHeight="1">
      <c r="A24" s="112" t="s">
        <v>54</v>
      </c>
      <c r="B24" s="499">
        <v>0.17034131704021416</v>
      </c>
      <c r="C24" s="498">
        <v>0.15574538620825168</v>
      </c>
      <c r="D24" s="499">
        <v>0.10290491622296918</v>
      </c>
      <c r="E24" s="498">
        <v>0.17820278780286358</v>
      </c>
      <c r="F24" s="499">
        <v>0.10876580724432881</v>
      </c>
      <c r="G24" s="498">
        <v>0.14963225240007483</v>
      </c>
      <c r="H24" s="499">
        <v>0.16411771342995765</v>
      </c>
      <c r="I24" s="498">
        <v>0.15779213994331565</v>
      </c>
      <c r="J24" s="499">
        <v>0.37646227330284143</v>
      </c>
      <c r="K24" s="498">
        <v>0.29148968280277943</v>
      </c>
    </row>
    <row r="25" spans="1:11" ht="12" customHeight="1">
      <c r="A25" s="134" t="s">
        <v>167</v>
      </c>
      <c r="B25" s="495"/>
      <c r="C25" s="201"/>
      <c r="D25" s="495"/>
      <c r="E25" s="201"/>
      <c r="F25" s="495"/>
      <c r="G25" s="201"/>
      <c r="H25" s="495"/>
      <c r="I25" s="201"/>
      <c r="J25" s="495"/>
      <c r="K25" s="201"/>
    </row>
    <row r="26" spans="1:11" ht="12" customHeight="1">
      <c r="A26" s="466" t="s">
        <v>30</v>
      </c>
      <c r="B26" s="179">
        <v>100</v>
      </c>
      <c r="C26" s="180">
        <v>100</v>
      </c>
      <c r="D26" s="179">
        <v>100</v>
      </c>
      <c r="E26" s="180">
        <v>100</v>
      </c>
      <c r="F26" s="179">
        <v>100</v>
      </c>
      <c r="G26" s="180">
        <v>99.994212779368496</v>
      </c>
      <c r="H26" s="179">
        <v>100</v>
      </c>
      <c r="I26" s="180">
        <v>100</v>
      </c>
      <c r="J26" s="179">
        <v>100</v>
      </c>
      <c r="K26" s="180">
        <v>100</v>
      </c>
    </row>
    <row r="27" spans="1:11" ht="12" customHeight="1">
      <c r="A27" s="112" t="s">
        <v>85</v>
      </c>
      <c r="B27" s="499">
        <v>4.3626022653216204E-2</v>
      </c>
      <c r="C27" s="498">
        <v>3.7933478903058628E-2</v>
      </c>
      <c r="D27" s="499">
        <v>3.0502391889558524E-2</v>
      </c>
      <c r="E27" s="498">
        <v>2.9049381013441941E-2</v>
      </c>
      <c r="F27" s="499">
        <v>3.296834932457287E-2</v>
      </c>
      <c r="G27" s="498">
        <v>3.0295751378212651E-2</v>
      </c>
      <c r="H27" s="499">
        <v>1.3504467814008084E-2</v>
      </c>
      <c r="I27" s="498">
        <v>3.5521804234159994E-2</v>
      </c>
      <c r="J27" s="499">
        <v>1.0489448270630263E-2</v>
      </c>
      <c r="K27" s="498">
        <v>3.7374921945201728E-2</v>
      </c>
    </row>
    <row r="28" spans="1:11" ht="12" customHeight="1">
      <c r="A28" s="112" t="s">
        <v>95</v>
      </c>
      <c r="B28" s="499">
        <v>80.990613154840901</v>
      </c>
      <c r="C28" s="498">
        <v>82.066315623930649</v>
      </c>
      <c r="D28" s="499">
        <v>82.179414916962756</v>
      </c>
      <c r="E28" s="498">
        <v>83.614792003497655</v>
      </c>
      <c r="F28" s="499">
        <v>83.744589639457715</v>
      </c>
      <c r="G28" s="498">
        <v>84.666410309061988</v>
      </c>
      <c r="H28" s="499">
        <v>86.218192339358694</v>
      </c>
      <c r="I28" s="498">
        <v>86.532710502504912</v>
      </c>
      <c r="J28" s="499">
        <v>87.318319478000092</v>
      </c>
      <c r="K28" s="498">
        <v>88.450935896069083</v>
      </c>
    </row>
    <row r="29" spans="1:11" ht="12" customHeight="1">
      <c r="A29" s="112" t="s">
        <v>96</v>
      </c>
      <c r="B29" s="499">
        <v>4.6401847456412305E-3</v>
      </c>
      <c r="C29" s="498">
        <v>0</v>
      </c>
      <c r="D29" s="499">
        <v>1.2855122766422419E-2</v>
      </c>
      <c r="E29" s="498">
        <v>0</v>
      </c>
      <c r="F29" s="499">
        <v>2.1554869333322027E-2</v>
      </c>
      <c r="G29" s="498">
        <v>5.6652009194010998E-2</v>
      </c>
      <c r="H29" s="499">
        <v>3.2919287953739815E-2</v>
      </c>
      <c r="I29" s="498">
        <v>0</v>
      </c>
      <c r="J29" s="499">
        <v>0</v>
      </c>
      <c r="K29" s="498">
        <v>5.452413225909624E-3</v>
      </c>
    </row>
    <row r="30" spans="1:11" ht="12" customHeight="1">
      <c r="A30" s="112" t="s">
        <v>86</v>
      </c>
      <c r="B30" s="499">
        <v>3.2609726904412604</v>
      </c>
      <c r="C30" s="498">
        <v>3.1868468823026888</v>
      </c>
      <c r="D30" s="499">
        <v>1.8053840905304905</v>
      </c>
      <c r="E30" s="498">
        <v>0.64810929609535239</v>
      </c>
      <c r="F30" s="499">
        <v>0.42392420883912185</v>
      </c>
      <c r="G30" s="498">
        <v>0.76813151912101185</v>
      </c>
      <c r="H30" s="499">
        <v>0.3206366136705075</v>
      </c>
      <c r="I30" s="498">
        <v>0.30416562342394382</v>
      </c>
      <c r="J30" s="499">
        <v>0.28986466426429164</v>
      </c>
      <c r="K30" s="498">
        <v>0.26223366179807794</v>
      </c>
    </row>
    <row r="31" spans="1:11" ht="12" customHeight="1">
      <c r="A31" s="112" t="s">
        <v>97</v>
      </c>
      <c r="B31" s="499">
        <v>2.3449505053865501E-2</v>
      </c>
      <c r="C31" s="498">
        <v>5.9666201191269294E-3</v>
      </c>
      <c r="D31" s="499">
        <v>8.1770751324876344E-3</v>
      </c>
      <c r="E31" s="498">
        <v>1.3314299631160889E-2</v>
      </c>
      <c r="F31" s="499">
        <v>4.9116833398881342E-3</v>
      </c>
      <c r="G31" s="498">
        <v>6.7285155535040759E-3</v>
      </c>
      <c r="H31" s="499">
        <v>1.3057755138226648E-2</v>
      </c>
      <c r="I31" s="498">
        <v>1.0288625241058256E-2</v>
      </c>
      <c r="J31" s="499">
        <v>8.6475511040612577E-3</v>
      </c>
      <c r="K31" s="498">
        <v>2.4947075039217777E-2</v>
      </c>
    </row>
    <row r="32" spans="1:11" ht="12" customHeight="1">
      <c r="A32" s="112" t="s">
        <v>98</v>
      </c>
      <c r="B32" s="499">
        <v>8.2664062639179647</v>
      </c>
      <c r="C32" s="498">
        <v>8.3340248290425034</v>
      </c>
      <c r="D32" s="499">
        <v>8.0650682196263492</v>
      </c>
      <c r="E32" s="498">
        <v>7.1521996836845183</v>
      </c>
      <c r="F32" s="499">
        <v>6.9416926650193096</v>
      </c>
      <c r="G32" s="498">
        <v>6.1342446927526222</v>
      </c>
      <c r="H32" s="499">
        <v>5.9603497828976391</v>
      </c>
      <c r="I32" s="498">
        <v>5.6291478055436803</v>
      </c>
      <c r="J32" s="499">
        <v>5.2117260792971072</v>
      </c>
      <c r="K32" s="498">
        <v>5.0611797316437963</v>
      </c>
    </row>
    <row r="33" spans="1:11" ht="12" customHeight="1">
      <c r="A33" s="112" t="s">
        <v>99</v>
      </c>
      <c r="B33" s="499">
        <v>2.5016810312147713</v>
      </c>
      <c r="C33" s="498">
        <v>2.0241067258428935</v>
      </c>
      <c r="D33" s="499">
        <v>1.9964994511851435</v>
      </c>
      <c r="E33" s="498">
        <v>1.6867347028600437</v>
      </c>
      <c r="F33" s="499">
        <v>2.0313167516317212</v>
      </c>
      <c r="G33" s="498">
        <v>1.9662953664931779</v>
      </c>
      <c r="H33" s="499">
        <v>2.0443977419705113</v>
      </c>
      <c r="I33" s="498">
        <v>2.2354968640856328</v>
      </c>
      <c r="J33" s="499">
        <v>1.954502642498062</v>
      </c>
      <c r="K33" s="498">
        <v>1.5400478228422607</v>
      </c>
    </row>
    <row r="34" spans="1:11" ht="12" customHeight="1">
      <c r="A34" s="112" t="s">
        <v>100</v>
      </c>
      <c r="B34" s="499">
        <v>7.1011398696688113E-2</v>
      </c>
      <c r="C34" s="498">
        <v>9.5663492108650966E-2</v>
      </c>
      <c r="D34" s="499">
        <v>5.1496556880875607E-2</v>
      </c>
      <c r="E34" s="498">
        <v>5.894236778863788E-2</v>
      </c>
      <c r="F34" s="499">
        <v>5.3039112900518624E-2</v>
      </c>
      <c r="G34" s="498">
        <v>3.545544206172873E-2</v>
      </c>
      <c r="H34" s="499">
        <v>6.7728514151170316E-2</v>
      </c>
      <c r="I34" s="498">
        <v>3.0117020088540784E-2</v>
      </c>
      <c r="J34" s="499">
        <v>7.6610434690853171E-2</v>
      </c>
      <c r="K34" s="498">
        <v>1.8733151586225801E-2</v>
      </c>
    </row>
    <row r="35" spans="1:11" ht="12" customHeight="1">
      <c r="A35" s="112" t="s">
        <v>101</v>
      </c>
      <c r="B35" s="499">
        <v>2.3827762971077147</v>
      </c>
      <c r="C35" s="498">
        <v>1.9642824684895284</v>
      </c>
      <c r="D35" s="499">
        <v>1.6368983098936523</v>
      </c>
      <c r="E35" s="498">
        <v>1.6760612560482866</v>
      </c>
      <c r="F35" s="499">
        <v>1.7450610197149317</v>
      </c>
      <c r="G35" s="498">
        <v>1.4776935764291386</v>
      </c>
      <c r="H35" s="499">
        <v>1.3103800906345657</v>
      </c>
      <c r="I35" s="498">
        <v>1.2714917497272376</v>
      </c>
      <c r="J35" s="499">
        <v>0.99615418115339605</v>
      </c>
      <c r="K35" s="498">
        <v>0.73985287622412765</v>
      </c>
    </row>
    <row r="36" spans="1:11" ht="12" customHeight="1">
      <c r="A36" s="112" t="s">
        <v>102</v>
      </c>
      <c r="B36" s="499">
        <v>3.2108421230999586E-2</v>
      </c>
      <c r="C36" s="498">
        <v>3.7538338497818432E-3</v>
      </c>
      <c r="D36" s="499">
        <v>2.1678757327990472E-3</v>
      </c>
      <c r="E36" s="498">
        <v>6.4187394916064896E-3</v>
      </c>
      <c r="F36" s="499">
        <v>0</v>
      </c>
      <c r="G36" s="498">
        <v>1.4781816552775792E-2</v>
      </c>
      <c r="H36" s="499">
        <v>3.5599564008428439E-2</v>
      </c>
      <c r="I36" s="498">
        <v>2.0186543194481389E-3</v>
      </c>
      <c r="J36" s="499">
        <v>2.7472364518317358E-3</v>
      </c>
      <c r="K36" s="498">
        <v>2.254070272163755E-3</v>
      </c>
    </row>
    <row r="37" spans="1:11" ht="12" customHeight="1">
      <c r="A37" s="112" t="s">
        <v>87</v>
      </c>
      <c r="B37" s="499">
        <v>0</v>
      </c>
      <c r="C37" s="498">
        <v>0</v>
      </c>
      <c r="D37" s="499">
        <v>0</v>
      </c>
      <c r="E37" s="498">
        <v>2.1640321714559022E-3</v>
      </c>
      <c r="F37" s="499">
        <v>4.4523172721288116E-3</v>
      </c>
      <c r="G37" s="498">
        <v>3.2422380646418597E-3</v>
      </c>
      <c r="H37" s="499">
        <v>0</v>
      </c>
      <c r="I37" s="498">
        <v>0</v>
      </c>
      <c r="J37" s="499">
        <v>0</v>
      </c>
      <c r="K37" s="498">
        <v>0</v>
      </c>
    </row>
    <row r="38" spans="1:11" ht="12" customHeight="1">
      <c r="A38" s="112" t="s">
        <v>88</v>
      </c>
      <c r="B38" s="499">
        <v>2.1094196993243148</v>
      </c>
      <c r="C38" s="498">
        <v>2.0278210456521517</v>
      </c>
      <c r="D38" s="499">
        <v>1.9513924227798862</v>
      </c>
      <c r="E38" s="498">
        <v>1.7804482994374986</v>
      </c>
      <c r="F38" s="499">
        <v>1.826792843924725</v>
      </c>
      <c r="G38" s="498">
        <v>1.9859928343052495</v>
      </c>
      <c r="H38" s="499">
        <v>1.4130896435507747</v>
      </c>
      <c r="I38" s="498">
        <v>1.4804875896713925</v>
      </c>
      <c r="J38" s="499">
        <v>1.7747459664793446</v>
      </c>
      <c r="K38" s="498">
        <v>1.598714570736685</v>
      </c>
    </row>
    <row r="39" spans="1:11" ht="12" customHeight="1">
      <c r="A39" s="112" t="s">
        <v>89</v>
      </c>
      <c r="B39" s="499">
        <v>0.19430773622372649</v>
      </c>
      <c r="C39" s="498">
        <v>0.13296474636332528</v>
      </c>
      <c r="D39" s="499">
        <v>0.25162571663506128</v>
      </c>
      <c r="E39" s="498">
        <v>0.14033198454220816</v>
      </c>
      <c r="F39" s="499">
        <v>0.18809273682175925</v>
      </c>
      <c r="G39" s="498">
        <v>0.13861439295716169</v>
      </c>
      <c r="H39" s="499">
        <v>0.10446204110581318</v>
      </c>
      <c r="I39" s="498">
        <v>9.334648280415829E-2</v>
      </c>
      <c r="J39" s="499">
        <v>0.12752796483787091</v>
      </c>
      <c r="K39" s="498">
        <v>9.5036476339877246E-2</v>
      </c>
    </row>
    <row r="40" spans="1:11" ht="12" customHeight="1">
      <c r="A40" s="112" t="s">
        <v>377</v>
      </c>
      <c r="B40" s="499" t="s">
        <v>303</v>
      </c>
      <c r="C40" s="498" t="s">
        <v>303</v>
      </c>
      <c r="D40" s="499">
        <v>1.927051361920388</v>
      </c>
      <c r="E40" s="498">
        <v>2.9979548062054171</v>
      </c>
      <c r="F40" s="499">
        <v>2.8828047620006734</v>
      </c>
      <c r="G40" s="498">
        <v>2.5510138269251486</v>
      </c>
      <c r="H40" s="499">
        <v>2.3183700622786194</v>
      </c>
      <c r="I40" s="498">
        <v>2.2118265142430715</v>
      </c>
      <c r="J40" s="499">
        <v>1.9366456055611558</v>
      </c>
      <c r="K40" s="498">
        <v>1.9678033475989583</v>
      </c>
    </row>
    <row r="41" spans="1:11" ht="12" customHeight="1">
      <c r="A41" s="112" t="s">
        <v>54</v>
      </c>
      <c r="B41" s="499">
        <v>0.11898759454894298</v>
      </c>
      <c r="C41" s="498">
        <v>0.12032025339563908</v>
      </c>
      <c r="D41" s="499">
        <v>8.1466488064132619E-2</v>
      </c>
      <c r="E41" s="498">
        <v>0.19347914753270989</v>
      </c>
      <c r="F41" s="499">
        <v>9.8799040419620301E-2</v>
      </c>
      <c r="G41" s="498">
        <v>0.15866048851811942</v>
      </c>
      <c r="H41" s="499">
        <v>0.14731209546730956</v>
      </c>
      <c r="I41" s="498">
        <v>0.16338076411275423</v>
      </c>
      <c r="J41" s="499">
        <v>0.29201874739129607</v>
      </c>
      <c r="K41" s="498">
        <v>0.19543398467841422</v>
      </c>
    </row>
    <row r="42" spans="1:11">
      <c r="A42" s="466" t="s">
        <v>10</v>
      </c>
      <c r="B42" s="179">
        <v>100</v>
      </c>
      <c r="C42" s="180">
        <v>100</v>
      </c>
      <c r="D42" s="179">
        <v>100</v>
      </c>
      <c r="E42" s="180">
        <v>100</v>
      </c>
      <c r="F42" s="179">
        <v>100</v>
      </c>
      <c r="G42" s="180">
        <v>100</v>
      </c>
      <c r="H42" s="179">
        <v>100</v>
      </c>
      <c r="I42" s="180">
        <v>100</v>
      </c>
      <c r="J42" s="179">
        <v>100</v>
      </c>
      <c r="K42" s="180">
        <v>100</v>
      </c>
    </row>
    <row r="43" spans="1:11">
      <c r="A43" s="112" t="s">
        <v>85</v>
      </c>
      <c r="B43" s="499">
        <v>6.2239923263296609E-2</v>
      </c>
      <c r="C43" s="498">
        <v>1.845104271648965E-2</v>
      </c>
      <c r="D43" s="499">
        <v>0</v>
      </c>
      <c r="E43" s="498">
        <v>1.5055014191331798E-2</v>
      </c>
      <c r="F43" s="499">
        <v>1.8102709054530441E-2</v>
      </c>
      <c r="G43" s="498">
        <v>3.2372027265174803E-2</v>
      </c>
      <c r="H43" s="499">
        <v>2.2350916053962451E-2</v>
      </c>
      <c r="I43" s="498">
        <v>9.8718808748871609E-2</v>
      </c>
      <c r="J43" s="499">
        <v>0</v>
      </c>
      <c r="K43" s="498">
        <v>5.0560803579704897E-2</v>
      </c>
    </row>
    <row r="44" spans="1:11">
      <c r="A44" s="112" t="s">
        <v>95</v>
      </c>
      <c r="B44" s="499">
        <v>46.788280269013057</v>
      </c>
      <c r="C44" s="498">
        <v>50.253973176215204</v>
      </c>
      <c r="D44" s="499">
        <v>51.258915725349738</v>
      </c>
      <c r="E44" s="498">
        <v>54.393290851781003</v>
      </c>
      <c r="F44" s="499">
        <v>53.724394194429451</v>
      </c>
      <c r="G44" s="498">
        <v>55.53388244659854</v>
      </c>
      <c r="H44" s="499">
        <v>57.404991926982561</v>
      </c>
      <c r="I44" s="498">
        <v>60.756788988546298</v>
      </c>
      <c r="J44" s="499">
        <v>60.713731421155693</v>
      </c>
      <c r="K44" s="498">
        <v>61.025710168620286</v>
      </c>
    </row>
    <row r="45" spans="1:11">
      <c r="A45" s="112" t="s">
        <v>96</v>
      </c>
      <c r="B45" s="499">
        <v>0</v>
      </c>
      <c r="C45" s="498">
        <v>5.0236452438173498E-2</v>
      </c>
      <c r="D45" s="499">
        <v>3.2142529157865737E-2</v>
      </c>
      <c r="E45" s="498">
        <v>0</v>
      </c>
      <c r="F45" s="499">
        <v>0</v>
      </c>
      <c r="G45" s="498">
        <v>0</v>
      </c>
      <c r="H45" s="499">
        <v>0</v>
      </c>
      <c r="I45" s="498">
        <v>1.159449096043794E-2</v>
      </c>
      <c r="J45" s="499">
        <v>6.3401699297628039E-2</v>
      </c>
      <c r="K45" s="498">
        <v>1.2640200894926224E-2</v>
      </c>
    </row>
    <row r="46" spans="1:11">
      <c r="A46" s="112" t="s">
        <v>86</v>
      </c>
      <c r="B46" s="499">
        <v>6.2277174090187355</v>
      </c>
      <c r="C46" s="498">
        <v>5.8209163501046595</v>
      </c>
      <c r="D46" s="499">
        <v>2.4393118437566965</v>
      </c>
      <c r="E46" s="498">
        <v>0.14769761290864458</v>
      </c>
      <c r="F46" s="499">
        <v>0.48115095118620382</v>
      </c>
      <c r="G46" s="498">
        <v>0.72126858707662433</v>
      </c>
      <c r="H46" s="499">
        <v>0.26904498205254801</v>
      </c>
      <c r="I46" s="498">
        <v>0.19694071074229588</v>
      </c>
      <c r="J46" s="499">
        <v>0.29125155614847886</v>
      </c>
      <c r="K46" s="498">
        <v>0.23544480866949247</v>
      </c>
    </row>
    <row r="47" spans="1:11">
      <c r="A47" s="112" t="s">
        <v>97</v>
      </c>
      <c r="B47" s="499">
        <v>3.4146591316521827E-2</v>
      </c>
      <c r="C47" s="498">
        <v>6.1710210093805722E-2</v>
      </c>
      <c r="D47" s="499">
        <v>4.1019989591942939E-2</v>
      </c>
      <c r="E47" s="498">
        <v>6.2597164269221683E-2</v>
      </c>
      <c r="F47" s="499">
        <v>5.2243783148601008E-2</v>
      </c>
      <c r="G47" s="498">
        <v>0.13130490650925494</v>
      </c>
      <c r="H47" s="499">
        <v>3.6361938057938914E-2</v>
      </c>
      <c r="I47" s="498">
        <v>3.7268006658550526E-2</v>
      </c>
      <c r="J47" s="499">
        <v>2.2950094277005988E-2</v>
      </c>
      <c r="K47" s="498">
        <v>0</v>
      </c>
    </row>
    <row r="48" spans="1:11">
      <c r="A48" s="112" t="s">
        <v>98</v>
      </c>
      <c r="B48" s="499">
        <v>19.140716550697601</v>
      </c>
      <c r="C48" s="498">
        <v>20.041398558027755</v>
      </c>
      <c r="D48" s="499">
        <v>18.616952888235836</v>
      </c>
      <c r="E48" s="498">
        <v>16.51994630906518</v>
      </c>
      <c r="F48" s="499">
        <v>18.393305173563693</v>
      </c>
      <c r="G48" s="498">
        <v>17.848548461420304</v>
      </c>
      <c r="H48" s="499">
        <v>16.482466206749312</v>
      </c>
      <c r="I48" s="498">
        <v>15.485270855590617</v>
      </c>
      <c r="J48" s="499">
        <v>16.784279020311661</v>
      </c>
      <c r="K48" s="498">
        <v>16.06283022524838</v>
      </c>
    </row>
    <row r="49" spans="1:11">
      <c r="A49" s="112" t="s">
        <v>99</v>
      </c>
      <c r="B49" s="499">
        <v>10.179098871455157</v>
      </c>
      <c r="C49" s="498">
        <v>10.140786107450189</v>
      </c>
      <c r="D49" s="499">
        <v>10.263568739094499</v>
      </c>
      <c r="E49" s="498">
        <v>9.0648617553512647</v>
      </c>
      <c r="F49" s="499">
        <v>10.376186997808619</v>
      </c>
      <c r="G49" s="498">
        <v>9.9583623057471904</v>
      </c>
      <c r="H49" s="499">
        <v>9.2686246513924289</v>
      </c>
      <c r="I49" s="498">
        <v>8.9994782479067812</v>
      </c>
      <c r="J49" s="499">
        <v>9.0165802048006984</v>
      </c>
      <c r="K49" s="498">
        <v>8.0700098593566985</v>
      </c>
    </row>
    <row r="50" spans="1:11">
      <c r="A50" s="112" t="s">
        <v>100</v>
      </c>
      <c r="B50" s="499">
        <v>0.21729649019604802</v>
      </c>
      <c r="C50" s="498">
        <v>0.25304287154042948</v>
      </c>
      <c r="D50" s="499">
        <v>0.2409159090213365</v>
      </c>
      <c r="E50" s="498">
        <v>0.11521047702208649</v>
      </c>
      <c r="F50" s="499">
        <v>3.3029504239845013E-2</v>
      </c>
      <c r="G50" s="498">
        <v>0.11330209542811182</v>
      </c>
      <c r="H50" s="499">
        <v>0.12860116625078394</v>
      </c>
      <c r="I50" s="498">
        <v>8.9111944810223026E-2</v>
      </c>
      <c r="J50" s="499">
        <v>0.11293427687389998</v>
      </c>
      <c r="K50" s="498">
        <v>6.9605372928060405E-2</v>
      </c>
    </row>
    <row r="51" spans="1:11">
      <c r="A51" s="112" t="s">
        <v>101</v>
      </c>
      <c r="B51" s="499">
        <v>13.838371766356605</v>
      </c>
      <c r="C51" s="498">
        <v>10.306690441119466</v>
      </c>
      <c r="D51" s="499">
        <v>10.78397159212661</v>
      </c>
      <c r="E51" s="498">
        <v>10.455628118963137</v>
      </c>
      <c r="F51" s="499">
        <v>8.3491599707815922</v>
      </c>
      <c r="G51" s="498">
        <v>6.9837693922482211</v>
      </c>
      <c r="H51" s="499">
        <v>7.980945010074592</v>
      </c>
      <c r="I51" s="498">
        <v>5.9883889454810468</v>
      </c>
      <c r="J51" s="499">
        <v>4.4688291489312517</v>
      </c>
      <c r="K51" s="498">
        <v>4.7628276972082011</v>
      </c>
    </row>
    <row r="52" spans="1:11">
      <c r="A52" s="112" t="s">
        <v>102</v>
      </c>
      <c r="B52" s="499">
        <v>0.24802842238091766</v>
      </c>
      <c r="C52" s="498">
        <v>0.1885417474222808</v>
      </c>
      <c r="D52" s="499">
        <v>0.21520188569504392</v>
      </c>
      <c r="E52" s="498">
        <v>0.21710915202236386</v>
      </c>
      <c r="F52" s="499">
        <v>0.2775748721694668</v>
      </c>
      <c r="G52" s="498">
        <v>0.23816562916521461</v>
      </c>
      <c r="H52" s="499">
        <v>0.1729694025967094</v>
      </c>
      <c r="I52" s="498">
        <v>6.4100971452706906E-2</v>
      </c>
      <c r="J52" s="499">
        <v>5.7127572804633611E-2</v>
      </c>
      <c r="K52" s="498">
        <v>0.17696281252896712</v>
      </c>
    </row>
    <row r="53" spans="1:11">
      <c r="A53" s="112" t="s">
        <v>87</v>
      </c>
      <c r="B53" s="499">
        <v>7.1397418207272915E-3</v>
      </c>
      <c r="C53" s="498">
        <v>0</v>
      </c>
      <c r="D53" s="499">
        <v>8.7244007714206998E-2</v>
      </c>
      <c r="E53" s="498">
        <v>1.5371961858517729E-2</v>
      </c>
      <c r="F53" s="499">
        <v>0</v>
      </c>
      <c r="G53" s="498">
        <v>6.9368629853946012E-3</v>
      </c>
      <c r="H53" s="499">
        <v>2.3685299101960208E-2</v>
      </c>
      <c r="I53" s="498">
        <v>1.10975842049906E-2</v>
      </c>
      <c r="J53" s="499">
        <v>0</v>
      </c>
      <c r="K53" s="498">
        <v>0</v>
      </c>
    </row>
    <row r="54" spans="1:11">
      <c r="A54" s="112" t="s">
        <v>88</v>
      </c>
      <c r="B54" s="499">
        <v>2.7430577651676833</v>
      </c>
      <c r="C54" s="498">
        <v>2.3857663384758507</v>
      </c>
      <c r="D54" s="499">
        <v>2.3096703094866378</v>
      </c>
      <c r="E54" s="498">
        <v>2.7436574809950254</v>
      </c>
      <c r="F54" s="499">
        <v>2.6596690697748278</v>
      </c>
      <c r="G54" s="498">
        <v>2.6097469531480972</v>
      </c>
      <c r="H54" s="499">
        <v>2.7067960128634527</v>
      </c>
      <c r="I54" s="498">
        <v>3.0819813328695536</v>
      </c>
      <c r="J54" s="499">
        <v>3.0751475245268813</v>
      </c>
      <c r="K54" s="498">
        <v>3.4824596145581408</v>
      </c>
    </row>
    <row r="55" spans="1:11">
      <c r="A55" s="112" t="s">
        <v>89</v>
      </c>
      <c r="B55" s="499">
        <v>0.15117627246496482</v>
      </c>
      <c r="C55" s="498">
        <v>0.18373517326924568</v>
      </c>
      <c r="D55" s="499">
        <v>0.50769890103162219</v>
      </c>
      <c r="E55" s="498">
        <v>0.19286265548263998</v>
      </c>
      <c r="F55" s="499">
        <v>0.32330803188617524</v>
      </c>
      <c r="G55" s="498">
        <v>9.810706222200935E-2</v>
      </c>
      <c r="H55" s="499">
        <v>0.26737700324255081</v>
      </c>
      <c r="I55" s="498">
        <v>0.25723206373657315</v>
      </c>
      <c r="J55" s="499">
        <v>0.14463512652271399</v>
      </c>
      <c r="K55" s="498">
        <v>0.17999646074374942</v>
      </c>
    </row>
    <row r="56" spans="1:11" ht="12" customHeight="1">
      <c r="A56" s="112" t="s">
        <v>377</v>
      </c>
      <c r="B56" s="499" t="s">
        <v>303</v>
      </c>
      <c r="C56" s="498" t="s">
        <v>303</v>
      </c>
      <c r="D56" s="499">
        <v>3.0142039366945235</v>
      </c>
      <c r="E56" s="498">
        <v>5.9445119719057589</v>
      </c>
      <c r="F56" s="499">
        <v>5.1583193063804105</v>
      </c>
      <c r="G56" s="498">
        <v>5.6013516973017259</v>
      </c>
      <c r="H56" s="499">
        <v>4.990092205868617</v>
      </c>
      <c r="I56" s="498">
        <v>4.7764333689449847</v>
      </c>
      <c r="J56" s="499">
        <v>4.4039414723063359</v>
      </c>
      <c r="K56" s="498">
        <v>5.047990629397737</v>
      </c>
    </row>
    <row r="57" spans="1:11">
      <c r="A57" s="112" t="s">
        <v>54</v>
      </c>
      <c r="B57" s="499">
        <v>0.36272992684868871</v>
      </c>
      <c r="C57" s="498">
        <v>0.29475153112644392</v>
      </c>
      <c r="D57" s="499">
        <v>0.18918174304343832</v>
      </c>
      <c r="E57" s="498">
        <v>0.11219947418382015</v>
      </c>
      <c r="F57" s="499">
        <v>0.15355543557658716</v>
      </c>
      <c r="G57" s="498">
        <v>0.10686072265595967</v>
      </c>
      <c r="H57" s="499">
        <v>0.24569327871258725</v>
      </c>
      <c r="I57" s="498">
        <v>0.1293613920014576</v>
      </c>
      <c r="J57" s="499">
        <v>0.82306633072571822</v>
      </c>
      <c r="K57" s="498">
        <v>0.82296134626566342</v>
      </c>
    </row>
    <row r="58" spans="1:11">
      <c r="A58" s="134" t="s">
        <v>391</v>
      </c>
      <c r="B58" s="465"/>
      <c r="C58" s="135"/>
      <c r="D58" s="465"/>
      <c r="E58" s="135"/>
      <c r="F58" s="465"/>
      <c r="G58" s="135"/>
      <c r="H58" s="465"/>
      <c r="I58" s="135"/>
      <c r="J58" s="465"/>
      <c r="K58" s="135"/>
    </row>
    <row r="59" spans="1:11">
      <c r="A59" s="466" t="s">
        <v>3</v>
      </c>
      <c r="B59" s="179">
        <v>100</v>
      </c>
      <c r="C59" s="180">
        <v>100</v>
      </c>
      <c r="D59" s="179">
        <v>100</v>
      </c>
      <c r="E59" s="180">
        <v>100</v>
      </c>
      <c r="F59" s="179">
        <v>100</v>
      </c>
      <c r="G59" s="180">
        <v>100</v>
      </c>
      <c r="H59" s="179">
        <v>100</v>
      </c>
      <c r="I59" s="180">
        <v>100</v>
      </c>
      <c r="J59" s="179">
        <v>100</v>
      </c>
      <c r="K59" s="180">
        <v>100</v>
      </c>
    </row>
    <row r="60" spans="1:11">
      <c r="A60" s="112" t="s">
        <v>85</v>
      </c>
      <c r="B60" s="499">
        <v>9.3368838495597059E-2</v>
      </c>
      <c r="C60" s="498">
        <v>3.9709695141345314E-2</v>
      </c>
      <c r="D60" s="499">
        <v>0</v>
      </c>
      <c r="E60" s="498">
        <v>1.9593588684794092E-2</v>
      </c>
      <c r="F60" s="499">
        <v>1.8975601278281629E-2</v>
      </c>
      <c r="G60" s="498">
        <v>2.1620625367727849E-2</v>
      </c>
      <c r="H60" s="499">
        <v>0</v>
      </c>
      <c r="I60" s="498">
        <v>5.4019426216735632E-2</v>
      </c>
      <c r="J60" s="499">
        <v>0</v>
      </c>
      <c r="K60" s="498">
        <v>9.8436984743907972E-3</v>
      </c>
    </row>
    <row r="61" spans="1:11">
      <c r="A61" s="112" t="s">
        <v>95</v>
      </c>
      <c r="B61" s="499">
        <v>78.186828479667113</v>
      </c>
      <c r="C61" s="498">
        <v>79.676732239067789</v>
      </c>
      <c r="D61" s="499">
        <v>80.269075562948586</v>
      </c>
      <c r="E61" s="498">
        <v>80.840766383994051</v>
      </c>
      <c r="F61" s="499">
        <v>82.78256798408178</v>
      </c>
      <c r="G61" s="498">
        <v>84.334793611636854</v>
      </c>
      <c r="H61" s="499">
        <v>84.138843161256744</v>
      </c>
      <c r="I61" s="498">
        <v>85.548764651903667</v>
      </c>
      <c r="J61" s="499">
        <v>86.160569088740814</v>
      </c>
      <c r="K61" s="498">
        <v>86.969404144525186</v>
      </c>
    </row>
    <row r="62" spans="1:11">
      <c r="A62" s="112" t="s">
        <v>96</v>
      </c>
      <c r="B62" s="499">
        <v>2.2108477614179431E-2</v>
      </c>
      <c r="C62" s="498">
        <v>1.3493585727641609E-2</v>
      </c>
      <c r="D62" s="499">
        <v>9.6841019006253276E-2</v>
      </c>
      <c r="E62" s="498">
        <v>0</v>
      </c>
      <c r="F62" s="499">
        <v>0</v>
      </c>
      <c r="G62" s="498">
        <v>0</v>
      </c>
      <c r="H62" s="499">
        <v>0</v>
      </c>
      <c r="I62" s="498">
        <v>0</v>
      </c>
      <c r="J62" s="499">
        <v>0</v>
      </c>
      <c r="K62" s="498">
        <v>4.1671656874921047E-2</v>
      </c>
    </row>
    <row r="63" spans="1:11">
      <c r="A63" s="112" t="s">
        <v>86</v>
      </c>
      <c r="B63" s="499">
        <v>4.6190926443910596E-2</v>
      </c>
      <c r="C63" s="498">
        <v>7.1708769866895408E-2</v>
      </c>
      <c r="D63" s="499">
        <v>0</v>
      </c>
      <c r="E63" s="498">
        <v>4.65118834199785E-2</v>
      </c>
      <c r="F63" s="499">
        <v>5.2847936270354438E-2</v>
      </c>
      <c r="G63" s="498">
        <v>3.9696885921074086E-2</v>
      </c>
      <c r="H63" s="499">
        <v>6.4370436030560127E-2</v>
      </c>
      <c r="I63" s="498">
        <v>0</v>
      </c>
      <c r="J63" s="499">
        <v>7.0719116678203006E-2</v>
      </c>
      <c r="K63" s="498">
        <v>0.12599934047220221</v>
      </c>
    </row>
    <row r="64" spans="1:11">
      <c r="A64" s="112" t="s">
        <v>97</v>
      </c>
      <c r="B64" s="499">
        <v>0</v>
      </c>
      <c r="C64" s="498">
        <v>0</v>
      </c>
      <c r="D64" s="499">
        <v>0</v>
      </c>
      <c r="E64" s="498">
        <v>1.3733823844481841E-2</v>
      </c>
      <c r="F64" s="499">
        <v>0</v>
      </c>
      <c r="G64" s="498">
        <v>1.4000241016807378E-2</v>
      </c>
      <c r="H64" s="499">
        <v>1.3014787612736202E-2</v>
      </c>
      <c r="I64" s="498">
        <v>0</v>
      </c>
      <c r="J64" s="499">
        <v>2.5518926537181741E-2</v>
      </c>
      <c r="K64" s="498">
        <v>0.1343664841754344</v>
      </c>
    </row>
    <row r="65" spans="1:11">
      <c r="A65" s="112" t="s">
        <v>98</v>
      </c>
      <c r="B65" s="499">
        <v>11.554837907353635</v>
      </c>
      <c r="C65" s="498">
        <v>9.7799581698842442</v>
      </c>
      <c r="D65" s="499">
        <v>9.8467871114807615</v>
      </c>
      <c r="E65" s="498">
        <v>11.941468273951331</v>
      </c>
      <c r="F65" s="499">
        <v>11.371173401527269</v>
      </c>
      <c r="G65" s="498">
        <v>10.409445023357364</v>
      </c>
      <c r="H65" s="499">
        <v>9.8762891674756936</v>
      </c>
      <c r="I65" s="498">
        <v>9.1672005124919931</v>
      </c>
      <c r="J65" s="499">
        <v>8.8654085113125571</v>
      </c>
      <c r="K65" s="498">
        <v>8.7010091431552663</v>
      </c>
    </row>
    <row r="66" spans="1:11">
      <c r="A66" s="112" t="s">
        <v>99</v>
      </c>
      <c r="B66" s="499">
        <v>6.2782154510622927</v>
      </c>
      <c r="C66" s="498">
        <v>6.1897005387796016</v>
      </c>
      <c r="D66" s="499">
        <v>5.3955657209746484</v>
      </c>
      <c r="E66" s="498">
        <v>4.8240514047870615</v>
      </c>
      <c r="F66" s="499">
        <v>4.6218889767717357</v>
      </c>
      <c r="G66" s="498">
        <v>4.4490639332525221</v>
      </c>
      <c r="H66" s="499">
        <v>4.6137422087149833</v>
      </c>
      <c r="I66" s="498">
        <v>3.9304326748272937</v>
      </c>
      <c r="J66" s="499">
        <v>3.7492807165314272</v>
      </c>
      <c r="K66" s="498">
        <v>2.9235784468940671</v>
      </c>
    </row>
    <row r="67" spans="1:11">
      <c r="A67" s="112" t="s">
        <v>100</v>
      </c>
      <c r="B67" s="499">
        <v>3.1386142327272583E-2</v>
      </c>
      <c r="C67" s="498">
        <v>4.7034784536350759E-2</v>
      </c>
      <c r="D67" s="499">
        <v>5.0827095462526568E-2</v>
      </c>
      <c r="E67" s="498">
        <v>1.3184470890702569E-2</v>
      </c>
      <c r="F67" s="499">
        <v>3.8305886692605901E-2</v>
      </c>
      <c r="G67" s="498">
        <v>1.9494006479098883E-2</v>
      </c>
      <c r="H67" s="499">
        <v>0.13225838222672462</v>
      </c>
      <c r="I67" s="498">
        <v>1.8872171338539051E-2</v>
      </c>
      <c r="J67" s="499">
        <v>7.605640850297303E-2</v>
      </c>
      <c r="K67" s="498">
        <v>2.2148321567379295E-2</v>
      </c>
    </row>
    <row r="68" spans="1:11">
      <c r="A68" s="112" t="s">
        <v>101</v>
      </c>
      <c r="B68" s="499">
        <v>3.0148462375121645</v>
      </c>
      <c r="C68" s="498">
        <v>3.6228350023613776</v>
      </c>
      <c r="D68" s="499">
        <v>3.5927440470689707</v>
      </c>
      <c r="E68" s="498">
        <v>1.6969512742241764</v>
      </c>
      <c r="F68" s="499">
        <v>0.82534998457123998</v>
      </c>
      <c r="G68" s="498">
        <v>0.48185639651518053</v>
      </c>
      <c r="H68" s="499">
        <v>0.62963431964318384</v>
      </c>
      <c r="I68" s="498">
        <v>0.71073636096057624</v>
      </c>
      <c r="J68" s="499">
        <v>0.59560840957043137</v>
      </c>
      <c r="K68" s="498">
        <v>0.64279351037771915</v>
      </c>
    </row>
    <row r="69" spans="1:11">
      <c r="A69" s="112" t="s">
        <v>102</v>
      </c>
      <c r="B69" s="499">
        <v>0</v>
      </c>
      <c r="C69" s="498">
        <v>0</v>
      </c>
      <c r="D69" s="499">
        <v>0</v>
      </c>
      <c r="E69" s="498">
        <v>0</v>
      </c>
      <c r="F69" s="499">
        <v>0</v>
      </c>
      <c r="G69" s="498">
        <v>0</v>
      </c>
      <c r="H69" s="499">
        <v>0</v>
      </c>
      <c r="I69" s="498">
        <v>0</v>
      </c>
      <c r="J69" s="499">
        <v>0</v>
      </c>
      <c r="K69" s="498">
        <v>0</v>
      </c>
    </row>
    <row r="70" spans="1:11">
      <c r="A70" s="112" t="s">
        <v>87</v>
      </c>
      <c r="B70" s="499">
        <v>0</v>
      </c>
      <c r="C70" s="498">
        <v>0</v>
      </c>
      <c r="D70" s="499">
        <v>6.5074084342174168E-2</v>
      </c>
      <c r="E70" s="498">
        <v>1.7762412172196516E-2</v>
      </c>
      <c r="F70" s="499">
        <v>0</v>
      </c>
      <c r="G70" s="498">
        <v>0</v>
      </c>
      <c r="H70" s="499">
        <v>0</v>
      </c>
      <c r="I70" s="498">
        <v>1.1600325501670793E-2</v>
      </c>
      <c r="J70" s="499">
        <v>0</v>
      </c>
      <c r="K70" s="498">
        <v>0</v>
      </c>
    </row>
    <row r="71" spans="1:11">
      <c r="A71" s="112" t="s">
        <v>88</v>
      </c>
      <c r="B71" s="499">
        <v>0.50178348299325093</v>
      </c>
      <c r="C71" s="498">
        <v>0.35603789769934363</v>
      </c>
      <c r="D71" s="499">
        <v>0.47996950374272251</v>
      </c>
      <c r="E71" s="498">
        <v>0.48343059932576077</v>
      </c>
      <c r="F71" s="499">
        <v>0.16705622807608683</v>
      </c>
      <c r="G71" s="498">
        <v>0.14035684664951195</v>
      </c>
      <c r="H71" s="499">
        <v>0.51795337188524471</v>
      </c>
      <c r="I71" s="498">
        <v>0.55837387675952699</v>
      </c>
      <c r="J71" s="499">
        <v>0.4441627540425816</v>
      </c>
      <c r="K71" s="498">
        <v>0</v>
      </c>
    </row>
    <row r="72" spans="1:11">
      <c r="A72" s="112" t="s">
        <v>89</v>
      </c>
      <c r="B72" s="499">
        <v>0.27043405653058766</v>
      </c>
      <c r="C72" s="498">
        <v>0.20278931693541391</v>
      </c>
      <c r="D72" s="499">
        <v>0.18193789853063488</v>
      </c>
      <c r="E72" s="498">
        <v>3.9004059718328432E-2</v>
      </c>
      <c r="F72" s="499">
        <v>0.12183400073064932</v>
      </c>
      <c r="G72" s="498">
        <v>8.9672429803854842E-2</v>
      </c>
      <c r="H72" s="499">
        <v>1.3894165154137295E-2</v>
      </c>
      <c r="I72" s="498">
        <v>0</v>
      </c>
      <c r="J72" s="499">
        <v>1.267606808382884E-2</v>
      </c>
      <c r="K72" s="498">
        <v>0.41835718516160891</v>
      </c>
    </row>
    <row r="73" spans="1:11" ht="12" customHeight="1">
      <c r="A73" s="112" t="s">
        <v>377</v>
      </c>
      <c r="B73" s="499">
        <v>0</v>
      </c>
      <c r="C73" s="498">
        <v>0</v>
      </c>
      <c r="D73" s="499">
        <v>0</v>
      </c>
      <c r="E73" s="498">
        <v>0</v>
      </c>
      <c r="F73" s="499">
        <v>0</v>
      </c>
      <c r="G73" s="498">
        <v>0</v>
      </c>
      <c r="H73" s="499">
        <v>0</v>
      </c>
      <c r="I73" s="498">
        <v>0</v>
      </c>
      <c r="J73" s="499">
        <v>0</v>
      </c>
      <c r="K73" s="498">
        <v>1.0828068321829878E-2</v>
      </c>
    </row>
    <row r="74" spans="1:11">
      <c r="A74" s="112" t="s">
        <v>54</v>
      </c>
      <c r="B74" s="499">
        <v>0</v>
      </c>
      <c r="C74" s="498">
        <v>0</v>
      </c>
      <c r="D74" s="499">
        <v>2.1177956442719404E-2</v>
      </c>
      <c r="E74" s="498">
        <v>6.3541824987135981E-2</v>
      </c>
      <c r="F74" s="499">
        <v>0</v>
      </c>
      <c r="G74" s="498">
        <v>0</v>
      </c>
      <c r="H74" s="499">
        <v>0</v>
      </c>
      <c r="I74" s="498">
        <v>0</v>
      </c>
      <c r="J74" s="499">
        <v>0</v>
      </c>
      <c r="K74" s="498">
        <v>0</v>
      </c>
    </row>
    <row r="75" spans="1:11">
      <c r="A75" s="466" t="s">
        <v>4</v>
      </c>
      <c r="B75" s="179">
        <v>100</v>
      </c>
      <c r="C75" s="180">
        <v>100</v>
      </c>
      <c r="D75" s="179">
        <v>100</v>
      </c>
      <c r="E75" s="180">
        <v>100</v>
      </c>
      <c r="F75" s="179">
        <v>100</v>
      </c>
      <c r="G75" s="180">
        <v>100</v>
      </c>
      <c r="H75" s="179">
        <v>100</v>
      </c>
      <c r="I75" s="180">
        <v>100</v>
      </c>
      <c r="J75" s="179">
        <v>100</v>
      </c>
      <c r="K75" s="180">
        <v>100</v>
      </c>
    </row>
    <row r="76" spans="1:11">
      <c r="A76" s="112" t="s">
        <v>85</v>
      </c>
      <c r="B76" s="499">
        <v>0</v>
      </c>
      <c r="C76" s="498">
        <v>0</v>
      </c>
      <c r="D76" s="499">
        <v>0</v>
      </c>
      <c r="E76" s="498">
        <v>0</v>
      </c>
      <c r="F76" s="499">
        <v>0</v>
      </c>
      <c r="G76" s="498">
        <v>0</v>
      </c>
      <c r="H76" s="499">
        <v>0</v>
      </c>
      <c r="I76" s="498">
        <v>0</v>
      </c>
      <c r="J76" s="499">
        <v>0</v>
      </c>
      <c r="K76" s="498">
        <v>9.9144190297874843E-2</v>
      </c>
    </row>
    <row r="77" spans="1:11">
      <c r="A77" s="112" t="s">
        <v>95</v>
      </c>
      <c r="B77" s="499">
        <v>72.584739631972852</v>
      </c>
      <c r="C77" s="498">
        <v>75.641573000460767</v>
      </c>
      <c r="D77" s="499">
        <v>77.682940067302169</v>
      </c>
      <c r="E77" s="498">
        <v>81.003006916312216</v>
      </c>
      <c r="F77" s="499">
        <v>83.563650257912499</v>
      </c>
      <c r="G77" s="498">
        <v>86.385402338376892</v>
      </c>
      <c r="H77" s="499">
        <v>86.14576960271566</v>
      </c>
      <c r="I77" s="498">
        <v>85.535600703408548</v>
      </c>
      <c r="J77" s="499">
        <v>85.498415318844081</v>
      </c>
      <c r="K77" s="498">
        <v>87.482032419044529</v>
      </c>
    </row>
    <row r="78" spans="1:11">
      <c r="A78" s="112" t="s">
        <v>96</v>
      </c>
      <c r="B78" s="499">
        <v>0</v>
      </c>
      <c r="C78" s="498">
        <v>0.10736915968837581</v>
      </c>
      <c r="D78" s="499">
        <v>0</v>
      </c>
      <c r="E78" s="498">
        <v>0</v>
      </c>
      <c r="F78" s="499">
        <v>0</v>
      </c>
      <c r="G78" s="498">
        <v>6.662654745529574E-2</v>
      </c>
      <c r="H78" s="499">
        <v>0</v>
      </c>
      <c r="I78" s="498">
        <v>0</v>
      </c>
      <c r="J78" s="499">
        <v>0</v>
      </c>
      <c r="K78" s="498">
        <v>0</v>
      </c>
    </row>
    <row r="79" spans="1:11">
      <c r="A79" s="112" t="s">
        <v>86</v>
      </c>
      <c r="B79" s="499">
        <v>0.15476957747466907</v>
      </c>
      <c r="C79" s="498">
        <v>5.2839153389948726E-2</v>
      </c>
      <c r="D79" s="499">
        <v>0</v>
      </c>
      <c r="E79" s="498">
        <v>0</v>
      </c>
      <c r="F79" s="499">
        <v>0</v>
      </c>
      <c r="G79" s="498">
        <v>0</v>
      </c>
      <c r="H79" s="499">
        <v>6.1181392962166223E-2</v>
      </c>
      <c r="I79" s="498">
        <v>7.3334081640288845E-2</v>
      </c>
      <c r="J79" s="499">
        <v>0.1522384108023081</v>
      </c>
      <c r="K79" s="498">
        <v>0</v>
      </c>
    </row>
    <row r="80" spans="1:11">
      <c r="A80" s="112" t="s">
        <v>97</v>
      </c>
      <c r="B80" s="499">
        <v>0</v>
      </c>
      <c r="C80" s="498">
        <v>0</v>
      </c>
      <c r="D80" s="499">
        <v>0</v>
      </c>
      <c r="E80" s="498">
        <v>0</v>
      </c>
      <c r="F80" s="499">
        <v>0</v>
      </c>
      <c r="G80" s="498">
        <v>0</v>
      </c>
      <c r="H80" s="499">
        <v>0</v>
      </c>
      <c r="I80" s="498">
        <v>0</v>
      </c>
      <c r="J80" s="499">
        <v>0</v>
      </c>
      <c r="K80" s="498">
        <v>0</v>
      </c>
    </row>
    <row r="81" spans="1:11">
      <c r="A81" s="112" t="s">
        <v>98</v>
      </c>
      <c r="B81" s="499">
        <v>11.97907760839351</v>
      </c>
      <c r="C81" s="498">
        <v>10.994771037380531</v>
      </c>
      <c r="D81" s="499">
        <v>6.6638791616578681</v>
      </c>
      <c r="E81" s="498">
        <v>2.7025823866740595</v>
      </c>
      <c r="F81" s="499">
        <v>2.8516843915175447</v>
      </c>
      <c r="G81" s="498">
        <v>5.2802613480055021</v>
      </c>
      <c r="H81" s="499">
        <v>6.1445854467228482</v>
      </c>
      <c r="I81" s="498">
        <v>6.3875481722602618</v>
      </c>
      <c r="J81" s="499">
        <v>6.8729218094177567</v>
      </c>
      <c r="K81" s="498">
        <v>6.6080155682178372</v>
      </c>
    </row>
    <row r="82" spans="1:11">
      <c r="A82" s="112" t="s">
        <v>99</v>
      </c>
      <c r="B82" s="499">
        <v>9.3427335025714537</v>
      </c>
      <c r="C82" s="498">
        <v>8.482586328608809</v>
      </c>
      <c r="D82" s="499">
        <v>8.3166820113456819</v>
      </c>
      <c r="E82" s="498">
        <v>6.5496545890884956</v>
      </c>
      <c r="F82" s="499">
        <v>7.6337854762359632</v>
      </c>
      <c r="G82" s="498">
        <v>5.6688445667125169</v>
      </c>
      <c r="H82" s="499">
        <v>5.4972468373167027</v>
      </c>
      <c r="I82" s="498">
        <v>5.384816851872638</v>
      </c>
      <c r="J82" s="499">
        <v>5.070200985850783</v>
      </c>
      <c r="K82" s="498">
        <v>3.8496693965104196</v>
      </c>
    </row>
    <row r="83" spans="1:11">
      <c r="A83" s="112" t="s">
        <v>100</v>
      </c>
      <c r="B83" s="499">
        <v>0.16923812154453899</v>
      </c>
      <c r="C83" s="498">
        <v>0.18345754056990196</v>
      </c>
      <c r="D83" s="499">
        <v>6.1914774714649283E-2</v>
      </c>
      <c r="E83" s="498">
        <v>0.12343330756747349</v>
      </c>
      <c r="F83" s="499">
        <v>0</v>
      </c>
      <c r="G83" s="498">
        <v>0</v>
      </c>
      <c r="H83" s="499">
        <v>8.131204484004026E-2</v>
      </c>
      <c r="I83" s="498">
        <v>0</v>
      </c>
      <c r="J83" s="499">
        <v>0</v>
      </c>
      <c r="K83" s="498">
        <v>0</v>
      </c>
    </row>
    <row r="84" spans="1:11">
      <c r="A84" s="112" t="s">
        <v>101</v>
      </c>
      <c r="B84" s="499">
        <v>5.6116028954625765</v>
      </c>
      <c r="C84" s="498">
        <v>4.48329648683037</v>
      </c>
      <c r="D84" s="499">
        <v>7.1246215760928555</v>
      </c>
      <c r="E84" s="498">
        <v>9.4796780211819662</v>
      </c>
      <c r="F84" s="499">
        <v>5.6812923220616023</v>
      </c>
      <c r="G84" s="498">
        <v>2.5120357634112791</v>
      </c>
      <c r="H84" s="499">
        <v>1.8271526969152736</v>
      </c>
      <c r="I84" s="498">
        <v>2.3253638642571186</v>
      </c>
      <c r="J84" s="499">
        <v>1.0395819868086</v>
      </c>
      <c r="K84" s="498">
        <v>0.81526746817434637</v>
      </c>
    </row>
    <row r="85" spans="1:11">
      <c r="A85" s="112" t="s">
        <v>102</v>
      </c>
      <c r="B85" s="499">
        <v>0</v>
      </c>
      <c r="C85" s="498">
        <v>0</v>
      </c>
      <c r="D85" s="499">
        <v>5.3069806898270816E-2</v>
      </c>
      <c r="E85" s="498">
        <v>0</v>
      </c>
      <c r="F85" s="499">
        <v>0</v>
      </c>
      <c r="G85" s="498">
        <v>0</v>
      </c>
      <c r="H85" s="499">
        <v>0</v>
      </c>
      <c r="I85" s="498">
        <v>0</v>
      </c>
      <c r="J85" s="499">
        <v>0</v>
      </c>
      <c r="K85" s="498">
        <v>0.1754373032780239</v>
      </c>
    </row>
    <row r="86" spans="1:11">
      <c r="A86" s="112" t="s">
        <v>87</v>
      </c>
      <c r="B86" s="499">
        <v>0</v>
      </c>
      <c r="C86" s="498">
        <v>0</v>
      </c>
      <c r="D86" s="499">
        <v>0</v>
      </c>
      <c r="E86" s="498">
        <v>0</v>
      </c>
      <c r="F86" s="499">
        <v>0</v>
      </c>
      <c r="G86" s="498">
        <v>0</v>
      </c>
      <c r="H86" s="499">
        <v>0</v>
      </c>
      <c r="I86" s="498">
        <v>0</v>
      </c>
      <c r="J86" s="499">
        <v>0</v>
      </c>
      <c r="K86" s="498">
        <v>0</v>
      </c>
    </row>
    <row r="87" spans="1:11">
      <c r="A87" s="112" t="s">
        <v>88</v>
      </c>
      <c r="B87" s="499">
        <v>0.15783866258039905</v>
      </c>
      <c r="C87" s="498">
        <v>5.4107293071307495E-2</v>
      </c>
      <c r="D87" s="499">
        <v>9.6892601988509575E-2</v>
      </c>
      <c r="E87" s="498">
        <v>0.14164477917578927</v>
      </c>
      <c r="F87" s="499">
        <v>0.26958755227238956</v>
      </c>
      <c r="G87" s="498">
        <v>8.6829436038514438E-2</v>
      </c>
      <c r="H87" s="499">
        <v>0.19183327083621149</v>
      </c>
      <c r="I87" s="498">
        <v>0.18932165974482731</v>
      </c>
      <c r="J87" s="499">
        <v>0.18416564785036249</v>
      </c>
      <c r="K87" s="498">
        <v>0.13305224051127443</v>
      </c>
    </row>
    <row r="88" spans="1:11">
      <c r="A88" s="112" t="s">
        <v>89</v>
      </c>
      <c r="B88" s="499">
        <v>0</v>
      </c>
      <c r="C88" s="498">
        <v>0</v>
      </c>
      <c r="D88" s="499">
        <v>0</v>
      </c>
      <c r="E88" s="498">
        <v>0</v>
      </c>
      <c r="F88" s="499">
        <v>0</v>
      </c>
      <c r="G88" s="498">
        <v>0</v>
      </c>
      <c r="H88" s="499">
        <v>0</v>
      </c>
      <c r="I88" s="498">
        <v>0</v>
      </c>
      <c r="J88" s="499">
        <v>0</v>
      </c>
      <c r="K88" s="498">
        <v>0</v>
      </c>
    </row>
    <row r="89" spans="1:11" ht="12" customHeight="1">
      <c r="A89" s="112" t="s">
        <v>377</v>
      </c>
      <c r="B89" s="499">
        <v>0</v>
      </c>
      <c r="C89" s="498">
        <v>0</v>
      </c>
      <c r="D89" s="499">
        <v>0</v>
      </c>
      <c r="E89" s="498">
        <v>0</v>
      </c>
      <c r="F89" s="499">
        <v>0</v>
      </c>
      <c r="G89" s="498">
        <v>0</v>
      </c>
      <c r="H89" s="499">
        <v>0</v>
      </c>
      <c r="I89" s="498">
        <v>0</v>
      </c>
      <c r="J89" s="499">
        <v>0</v>
      </c>
      <c r="K89" s="498">
        <v>0</v>
      </c>
    </row>
    <row r="90" spans="1:11">
      <c r="A90" s="112" t="s">
        <v>54</v>
      </c>
      <c r="B90" s="499">
        <v>0</v>
      </c>
      <c r="C90" s="498">
        <v>0</v>
      </c>
      <c r="D90" s="499">
        <v>0</v>
      </c>
      <c r="E90" s="498">
        <v>0</v>
      </c>
      <c r="F90" s="499">
        <v>0</v>
      </c>
      <c r="G90" s="498">
        <v>0</v>
      </c>
      <c r="H90" s="499">
        <v>5.0918707691093176E-2</v>
      </c>
      <c r="I90" s="498">
        <v>0.10401466681632807</v>
      </c>
      <c r="J90" s="499">
        <v>1.182475840426112</v>
      </c>
      <c r="K90" s="498">
        <v>0.83738141396569388</v>
      </c>
    </row>
    <row r="91" spans="1:11">
      <c r="A91" s="466" t="s">
        <v>5</v>
      </c>
      <c r="B91" s="179">
        <v>100</v>
      </c>
      <c r="C91" s="180">
        <v>100</v>
      </c>
      <c r="D91" s="179">
        <v>100</v>
      </c>
      <c r="E91" s="180">
        <v>100</v>
      </c>
      <c r="F91" s="179">
        <v>100</v>
      </c>
      <c r="G91" s="180">
        <v>100</v>
      </c>
      <c r="H91" s="179">
        <v>100</v>
      </c>
      <c r="I91" s="180">
        <v>100</v>
      </c>
      <c r="J91" s="179">
        <v>100</v>
      </c>
      <c r="K91" s="180">
        <v>100</v>
      </c>
    </row>
    <row r="92" spans="1:11">
      <c r="A92" s="112" t="s">
        <v>85</v>
      </c>
      <c r="B92" s="499">
        <v>6.1715334322730735</v>
      </c>
      <c r="C92" s="498">
        <v>0</v>
      </c>
      <c r="D92" s="499">
        <v>0</v>
      </c>
      <c r="E92" s="498">
        <v>0</v>
      </c>
      <c r="F92" s="499">
        <v>0</v>
      </c>
      <c r="G92" s="498">
        <v>0</v>
      </c>
      <c r="H92" s="499">
        <v>0</v>
      </c>
      <c r="I92" s="498">
        <v>0</v>
      </c>
      <c r="J92" s="499">
        <v>0</v>
      </c>
      <c r="K92" s="498">
        <v>0</v>
      </c>
    </row>
    <row r="93" spans="1:11">
      <c r="A93" s="112" t="s">
        <v>95</v>
      </c>
      <c r="B93" s="499">
        <v>0</v>
      </c>
      <c r="C93" s="498">
        <v>5.5211962901272657E-2</v>
      </c>
      <c r="D93" s="499">
        <v>0</v>
      </c>
      <c r="E93" s="498">
        <v>0</v>
      </c>
      <c r="F93" s="499">
        <v>0</v>
      </c>
      <c r="G93" s="498">
        <v>0</v>
      </c>
      <c r="H93" s="499">
        <v>0</v>
      </c>
      <c r="I93" s="498">
        <v>0</v>
      </c>
      <c r="J93" s="499">
        <v>0</v>
      </c>
      <c r="K93" s="498">
        <v>83.31456862009226</v>
      </c>
    </row>
    <row r="94" spans="1:11">
      <c r="A94" s="112" t="s">
        <v>96</v>
      </c>
      <c r="B94" s="499">
        <v>72.246400064177124</v>
      </c>
      <c r="C94" s="498">
        <v>73.329374156161691</v>
      </c>
      <c r="D94" s="499">
        <v>74.755430093491853</v>
      </c>
      <c r="E94" s="498">
        <v>80.162206760457948</v>
      </c>
      <c r="F94" s="499">
        <v>73.992837581630496</v>
      </c>
      <c r="G94" s="498">
        <v>76.141806651824865</v>
      </c>
      <c r="H94" s="499">
        <v>79.462435666065105</v>
      </c>
      <c r="I94" s="498">
        <v>80.098292399027088</v>
      </c>
      <c r="J94" s="499">
        <v>82.024192190844161</v>
      </c>
      <c r="K94" s="498">
        <v>0</v>
      </c>
    </row>
    <row r="95" spans="1:11">
      <c r="A95" s="112" t="s">
        <v>86</v>
      </c>
      <c r="B95" s="499">
        <v>0</v>
      </c>
      <c r="C95" s="498">
        <v>0</v>
      </c>
      <c r="D95" s="499">
        <v>0</v>
      </c>
      <c r="E95" s="498">
        <v>0</v>
      </c>
      <c r="F95" s="499">
        <v>0</v>
      </c>
      <c r="G95" s="498">
        <v>0</v>
      </c>
      <c r="H95" s="499">
        <v>0</v>
      </c>
      <c r="I95" s="498">
        <v>0</v>
      </c>
      <c r="J95" s="499">
        <v>0</v>
      </c>
      <c r="K95" s="498">
        <v>0</v>
      </c>
    </row>
    <row r="96" spans="1:11">
      <c r="A96" s="112" t="s">
        <v>97</v>
      </c>
      <c r="B96" s="499">
        <v>0</v>
      </c>
      <c r="C96" s="498">
        <v>0</v>
      </c>
      <c r="D96" s="499">
        <v>0</v>
      </c>
      <c r="E96" s="498">
        <v>0</v>
      </c>
      <c r="F96" s="499">
        <v>0</v>
      </c>
      <c r="G96" s="498">
        <v>7.7582135869931859E-2</v>
      </c>
      <c r="H96" s="499">
        <v>0</v>
      </c>
      <c r="I96" s="498">
        <v>4.7978038574343018E-2</v>
      </c>
      <c r="J96" s="499">
        <v>4.609181489527138E-2</v>
      </c>
      <c r="K96" s="498">
        <v>0</v>
      </c>
    </row>
    <row r="97" spans="1:11">
      <c r="A97" s="112" t="s">
        <v>98</v>
      </c>
      <c r="B97" s="499">
        <v>0</v>
      </c>
      <c r="C97" s="498">
        <v>0</v>
      </c>
      <c r="D97" s="499">
        <v>0</v>
      </c>
      <c r="E97" s="498">
        <v>6.506983311501624E-2</v>
      </c>
      <c r="F97" s="499">
        <v>0</v>
      </c>
      <c r="G97" s="498">
        <v>8.1376914254874186E-2</v>
      </c>
      <c r="H97" s="499">
        <v>0</v>
      </c>
      <c r="I97" s="498">
        <v>5.5904844947495341E-2</v>
      </c>
      <c r="J97" s="499">
        <v>0</v>
      </c>
      <c r="K97" s="498">
        <v>4.7055835446732859</v>
      </c>
    </row>
    <row r="98" spans="1:11">
      <c r="A98" s="112" t="s">
        <v>99</v>
      </c>
      <c r="B98" s="499">
        <v>3.9012674982952951</v>
      </c>
      <c r="C98" s="498">
        <v>9.2380285153549568</v>
      </c>
      <c r="D98" s="499">
        <v>5.560840497502312</v>
      </c>
      <c r="E98" s="498">
        <v>4.4834390895326877</v>
      </c>
      <c r="F98" s="499">
        <v>5.5184326943332636</v>
      </c>
      <c r="G98" s="498">
        <v>4.300748836267962</v>
      </c>
      <c r="H98" s="499">
        <v>3.7464073257135215</v>
      </c>
      <c r="I98" s="498">
        <v>3.4836228008327321</v>
      </c>
      <c r="J98" s="499">
        <v>3.4757236414938562</v>
      </c>
      <c r="K98" s="498">
        <v>6.8921464936522199</v>
      </c>
    </row>
    <row r="99" spans="1:11">
      <c r="A99" s="112" t="s">
        <v>100</v>
      </c>
      <c r="B99" s="499">
        <v>9.8441699089486985</v>
      </c>
      <c r="C99" s="498">
        <v>12.843972848705304</v>
      </c>
      <c r="D99" s="499">
        <v>13.273807680225126</v>
      </c>
      <c r="E99" s="498">
        <v>9.3679295034278613</v>
      </c>
      <c r="F99" s="499">
        <v>13.562671160733094</v>
      </c>
      <c r="G99" s="498">
        <v>12.599085880051272</v>
      </c>
      <c r="H99" s="499">
        <v>11.071285341888911</v>
      </c>
      <c r="I99" s="498">
        <v>10.879333146983852</v>
      </c>
      <c r="J99" s="499">
        <v>9.695313063622736</v>
      </c>
      <c r="K99" s="498">
        <v>4.9281065077541861E-2</v>
      </c>
    </row>
    <row r="100" spans="1:11">
      <c r="A100" s="112" t="s">
        <v>101</v>
      </c>
      <c r="B100" s="499">
        <v>0.13035979302875939</v>
      </c>
      <c r="C100" s="498">
        <v>5.9387657574478149E-2</v>
      </c>
      <c r="D100" s="499">
        <v>0.12211903065807114</v>
      </c>
      <c r="E100" s="498">
        <v>0.15055373152101797</v>
      </c>
      <c r="F100" s="499">
        <v>9.0583526437750153E-2</v>
      </c>
      <c r="G100" s="498">
        <v>0.12143290831815423</v>
      </c>
      <c r="H100" s="499">
        <v>0</v>
      </c>
      <c r="I100" s="498">
        <v>0.11514729257842324</v>
      </c>
      <c r="J100" s="499">
        <v>6.6131734414954596E-2</v>
      </c>
      <c r="K100" s="498">
        <v>3.3799228940874095</v>
      </c>
    </row>
    <row r="101" spans="1:11">
      <c r="A101" s="112" t="s">
        <v>102</v>
      </c>
      <c r="B101" s="499">
        <v>6.0311459628574866</v>
      </c>
      <c r="C101" s="498">
        <v>3.4639707144613583</v>
      </c>
      <c r="D101" s="499">
        <v>5.1232473043108904</v>
      </c>
      <c r="E101" s="498">
        <v>5.2753347056121669</v>
      </c>
      <c r="F101" s="499">
        <v>6.630292816515694</v>
      </c>
      <c r="G101" s="498">
        <v>5.9797274505835523</v>
      </c>
      <c r="H101" s="499">
        <v>4.9862977073725014</v>
      </c>
      <c r="I101" s="498">
        <v>4.6914177718998884</v>
      </c>
      <c r="J101" s="499">
        <v>3.8705100560316148</v>
      </c>
      <c r="K101" s="498">
        <v>0</v>
      </c>
    </row>
    <row r="102" spans="1:11">
      <c r="A102" s="112" t="s">
        <v>87</v>
      </c>
      <c r="B102" s="499">
        <v>0</v>
      </c>
      <c r="C102" s="498">
        <v>0</v>
      </c>
      <c r="D102" s="499">
        <v>0</v>
      </c>
      <c r="E102" s="498">
        <v>0</v>
      </c>
      <c r="F102" s="499">
        <v>0</v>
      </c>
      <c r="G102" s="498">
        <v>0</v>
      </c>
      <c r="H102" s="499">
        <v>0</v>
      </c>
      <c r="I102" s="498">
        <v>0</v>
      </c>
      <c r="J102" s="499">
        <v>0</v>
      </c>
      <c r="K102" s="498">
        <v>0</v>
      </c>
    </row>
    <row r="103" spans="1:11">
      <c r="A103" s="112" t="s">
        <v>88</v>
      </c>
      <c r="B103" s="499">
        <v>0</v>
      </c>
      <c r="C103" s="498">
        <v>0</v>
      </c>
      <c r="D103" s="499">
        <v>0</v>
      </c>
      <c r="E103" s="498">
        <v>0</v>
      </c>
      <c r="F103" s="499">
        <v>0</v>
      </c>
      <c r="G103" s="498">
        <v>0</v>
      </c>
      <c r="H103" s="499">
        <v>0</v>
      </c>
      <c r="I103" s="498">
        <v>0</v>
      </c>
      <c r="J103" s="499">
        <v>0</v>
      </c>
      <c r="K103" s="498">
        <v>1.658497382417274</v>
      </c>
    </row>
    <row r="104" spans="1:11">
      <c r="A104" s="112" t="s">
        <v>89</v>
      </c>
      <c r="B104" s="499">
        <v>1.1200914524086478</v>
      </c>
      <c r="C104" s="498">
        <v>0.87179225455034737</v>
      </c>
      <c r="D104" s="499">
        <v>1.1645553938117508</v>
      </c>
      <c r="E104" s="498">
        <v>0.49546637633329366</v>
      </c>
      <c r="F104" s="499">
        <v>0.20518222034969455</v>
      </c>
      <c r="G104" s="498">
        <v>0.69823922282938677</v>
      </c>
      <c r="H104" s="499">
        <v>0.73357395895996258</v>
      </c>
      <c r="I104" s="498">
        <v>0.58700087194870099</v>
      </c>
      <c r="J104" s="499">
        <v>0.82203749869740517</v>
      </c>
      <c r="K104" s="498">
        <v>0</v>
      </c>
    </row>
    <row r="105" spans="1:11" ht="12" customHeight="1">
      <c r="A105" s="112" t="s">
        <v>377</v>
      </c>
      <c r="B105" s="499">
        <v>0</v>
      </c>
      <c r="C105" s="498">
        <v>0</v>
      </c>
      <c r="D105" s="499">
        <v>0</v>
      </c>
      <c r="E105" s="498">
        <v>0</v>
      </c>
      <c r="F105" s="499">
        <v>0</v>
      </c>
      <c r="G105" s="498">
        <v>0</v>
      </c>
      <c r="H105" s="499">
        <v>0</v>
      </c>
      <c r="I105" s="498">
        <v>4.13028332074779E-2</v>
      </c>
      <c r="J105" s="499">
        <v>0</v>
      </c>
      <c r="K105" s="498">
        <v>0</v>
      </c>
    </row>
    <row r="106" spans="1:11">
      <c r="A106" s="112" t="s">
        <v>54</v>
      </c>
      <c r="B106" s="499">
        <v>0.55503188801091008</v>
      </c>
      <c r="C106" s="498">
        <v>0.13826189029058195</v>
      </c>
      <c r="D106" s="499">
        <v>0</v>
      </c>
      <c r="E106" s="498">
        <v>0</v>
      </c>
      <c r="F106" s="499">
        <v>0</v>
      </c>
      <c r="G106" s="498">
        <v>0</v>
      </c>
      <c r="H106" s="499">
        <v>0</v>
      </c>
      <c r="I106" s="498">
        <v>0</v>
      </c>
      <c r="J106" s="499">
        <v>0</v>
      </c>
      <c r="K106" s="498">
        <v>0</v>
      </c>
    </row>
    <row r="107" spans="1:11">
      <c r="A107" s="466" t="s">
        <v>6</v>
      </c>
      <c r="B107" s="179">
        <v>100</v>
      </c>
      <c r="C107" s="180">
        <v>100</v>
      </c>
      <c r="D107" s="179">
        <v>100</v>
      </c>
      <c r="E107" s="180">
        <v>100</v>
      </c>
      <c r="F107" s="179">
        <v>100</v>
      </c>
      <c r="G107" s="180">
        <v>100</v>
      </c>
      <c r="H107" s="179">
        <v>100</v>
      </c>
      <c r="I107" s="180">
        <v>100</v>
      </c>
      <c r="J107" s="179">
        <v>100</v>
      </c>
      <c r="K107" s="180">
        <v>100</v>
      </c>
    </row>
    <row r="108" spans="1:11">
      <c r="A108" s="112" t="s">
        <v>85</v>
      </c>
      <c r="B108" s="499">
        <v>0</v>
      </c>
      <c r="C108" s="498">
        <v>0</v>
      </c>
      <c r="D108" s="499">
        <v>0</v>
      </c>
      <c r="E108" s="498">
        <v>0</v>
      </c>
      <c r="F108" s="499">
        <v>0</v>
      </c>
      <c r="G108" s="498">
        <v>0</v>
      </c>
      <c r="H108" s="499">
        <v>0</v>
      </c>
      <c r="I108" s="498">
        <v>0</v>
      </c>
      <c r="J108" s="499">
        <v>0</v>
      </c>
      <c r="K108" s="498">
        <v>0</v>
      </c>
    </row>
    <row r="109" spans="1:11">
      <c r="A109" s="112" t="s">
        <v>95</v>
      </c>
      <c r="B109" s="499">
        <v>47.618788354891151</v>
      </c>
      <c r="C109" s="498">
        <v>47.864938317278281</v>
      </c>
      <c r="D109" s="499">
        <v>45.553263770929384</v>
      </c>
      <c r="E109" s="498">
        <v>53.00976376677621</v>
      </c>
      <c r="F109" s="499">
        <v>56.424397692996962</v>
      </c>
      <c r="G109" s="498">
        <v>58.961226240350072</v>
      </c>
      <c r="H109" s="499">
        <v>57.338976717817893</v>
      </c>
      <c r="I109" s="498">
        <v>60.002911410831715</v>
      </c>
      <c r="J109" s="499">
        <v>60.60534293292914</v>
      </c>
      <c r="K109" s="498">
        <v>64.163165165750442</v>
      </c>
    </row>
    <row r="110" spans="1:11">
      <c r="A110" s="112" t="s">
        <v>96</v>
      </c>
      <c r="B110" s="499">
        <v>0</v>
      </c>
      <c r="C110" s="498">
        <v>0</v>
      </c>
      <c r="D110" s="499">
        <v>0</v>
      </c>
      <c r="E110" s="498">
        <v>0</v>
      </c>
      <c r="F110" s="499">
        <v>0</v>
      </c>
      <c r="G110" s="498">
        <v>0</v>
      </c>
      <c r="H110" s="499">
        <v>0</v>
      </c>
      <c r="I110" s="498">
        <v>0</v>
      </c>
      <c r="J110" s="499">
        <v>0</v>
      </c>
      <c r="K110" s="498">
        <v>0</v>
      </c>
    </row>
    <row r="111" spans="1:11">
      <c r="A111" s="112" t="s">
        <v>86</v>
      </c>
      <c r="B111" s="499">
        <v>1.0010189081349314</v>
      </c>
      <c r="C111" s="498">
        <v>0.22410677442763843</v>
      </c>
      <c r="D111" s="499">
        <v>0</v>
      </c>
      <c r="E111" s="498">
        <v>0</v>
      </c>
      <c r="F111" s="499">
        <v>0</v>
      </c>
      <c r="G111" s="498">
        <v>0.11623425864919631</v>
      </c>
      <c r="H111" s="499">
        <v>0.13593083632896552</v>
      </c>
      <c r="I111" s="498">
        <v>0</v>
      </c>
      <c r="J111" s="499">
        <v>0</v>
      </c>
      <c r="K111" s="498">
        <v>0</v>
      </c>
    </row>
    <row r="112" spans="1:11">
      <c r="A112" s="112" t="s">
        <v>97</v>
      </c>
      <c r="B112" s="499">
        <v>0.12211341769788986</v>
      </c>
      <c r="C112" s="498">
        <v>0.231221275203119</v>
      </c>
      <c r="D112" s="499">
        <v>0</v>
      </c>
      <c r="E112" s="498">
        <v>0.16868981990674825</v>
      </c>
      <c r="F112" s="499">
        <v>0.20760503300225902</v>
      </c>
      <c r="G112" s="498">
        <v>0.22998222299573601</v>
      </c>
      <c r="H112" s="499">
        <v>0.25833301122234681</v>
      </c>
      <c r="I112" s="498">
        <v>0</v>
      </c>
      <c r="J112" s="499">
        <v>0</v>
      </c>
      <c r="K112" s="498">
        <v>0</v>
      </c>
    </row>
    <row r="113" spans="1:11">
      <c r="A113" s="112" t="s">
        <v>98</v>
      </c>
      <c r="B113" s="499">
        <v>35.233221071953579</v>
      </c>
      <c r="C113" s="498">
        <v>44.910286145221193</v>
      </c>
      <c r="D113" s="499">
        <v>42.456658308393322</v>
      </c>
      <c r="E113" s="498">
        <v>34.999763834252128</v>
      </c>
      <c r="F113" s="499">
        <v>32.645102666683492</v>
      </c>
      <c r="G113" s="498">
        <v>26.544921122313248</v>
      </c>
      <c r="H113" s="499">
        <v>27.950214525917051</v>
      </c>
      <c r="I113" s="498">
        <v>25.059019360882029</v>
      </c>
      <c r="J113" s="499">
        <v>27.92014020462296</v>
      </c>
      <c r="K113" s="498">
        <v>25.174692890185668</v>
      </c>
    </row>
    <row r="114" spans="1:11">
      <c r="A114" s="112" t="s">
        <v>99</v>
      </c>
      <c r="B114" s="499">
        <v>9.9502990612044897</v>
      </c>
      <c r="C114" s="498">
        <v>3.71946100542125</v>
      </c>
      <c r="D114" s="499">
        <v>9.9059020194666871</v>
      </c>
      <c r="E114" s="498">
        <v>9.9419032260241149</v>
      </c>
      <c r="F114" s="499">
        <v>9.2936380731224055</v>
      </c>
      <c r="G114" s="498">
        <v>12.807523526559839</v>
      </c>
      <c r="H114" s="499">
        <v>13.659438496128226</v>
      </c>
      <c r="I114" s="498">
        <v>13.917809606389914</v>
      </c>
      <c r="J114" s="499">
        <v>10.743297650625237</v>
      </c>
      <c r="K114" s="498">
        <v>9.5672660777648488</v>
      </c>
    </row>
    <row r="115" spans="1:11">
      <c r="A115" s="112" t="s">
        <v>100</v>
      </c>
      <c r="B115" s="499">
        <v>0.15244732400500899</v>
      </c>
      <c r="C115" s="498">
        <v>6.0473256591584965E-2</v>
      </c>
      <c r="D115" s="499">
        <v>0</v>
      </c>
      <c r="E115" s="498">
        <v>0</v>
      </c>
      <c r="F115" s="499">
        <v>0</v>
      </c>
      <c r="G115" s="498">
        <v>0</v>
      </c>
      <c r="H115" s="499">
        <v>0</v>
      </c>
      <c r="I115" s="498">
        <v>0</v>
      </c>
      <c r="J115" s="499">
        <v>0</v>
      </c>
      <c r="K115" s="498">
        <v>0</v>
      </c>
    </row>
    <row r="116" spans="1:11">
      <c r="A116" s="112" t="s">
        <v>101</v>
      </c>
      <c r="B116" s="499">
        <v>4.4901959259230457</v>
      </c>
      <c r="C116" s="498">
        <v>1.5424237681241908</v>
      </c>
      <c r="D116" s="499">
        <v>0.50149640055002831</v>
      </c>
      <c r="E116" s="498">
        <v>0.56814731344592817</v>
      </c>
      <c r="F116" s="499">
        <v>0.22779761979883134</v>
      </c>
      <c r="G116" s="498">
        <v>0.43199363508658517</v>
      </c>
      <c r="H116" s="499">
        <v>5.0249313903598616E-2</v>
      </c>
      <c r="I116" s="498">
        <v>0.38038215431743239</v>
      </c>
      <c r="J116" s="499">
        <v>0.31853921940128838</v>
      </c>
      <c r="K116" s="498">
        <v>0.35884413209591343</v>
      </c>
    </row>
    <row r="117" spans="1:11">
      <c r="A117" s="112" t="s">
        <v>102</v>
      </c>
      <c r="B117" s="499">
        <v>0.53434342648694477</v>
      </c>
      <c r="C117" s="498">
        <v>0.22552967458273451</v>
      </c>
      <c r="D117" s="499">
        <v>0.40645474399417619</v>
      </c>
      <c r="E117" s="498">
        <v>6.2752613005310362E-2</v>
      </c>
      <c r="F117" s="499">
        <v>0.40448275426883906</v>
      </c>
      <c r="G117" s="498">
        <v>0.14482664312974727</v>
      </c>
      <c r="H117" s="499">
        <v>0</v>
      </c>
      <c r="I117" s="498">
        <v>0</v>
      </c>
      <c r="J117" s="499">
        <v>0</v>
      </c>
      <c r="K117" s="498">
        <v>0</v>
      </c>
    </row>
    <row r="118" spans="1:11">
      <c r="A118" s="112" t="s">
        <v>87</v>
      </c>
      <c r="B118" s="499">
        <v>0</v>
      </c>
      <c r="C118" s="498">
        <v>0</v>
      </c>
      <c r="D118" s="499">
        <v>0</v>
      </c>
      <c r="E118" s="498">
        <v>0</v>
      </c>
      <c r="F118" s="499">
        <v>0</v>
      </c>
      <c r="G118" s="498">
        <v>0</v>
      </c>
      <c r="H118" s="499">
        <v>0</v>
      </c>
      <c r="I118" s="498">
        <v>0</v>
      </c>
      <c r="J118" s="499">
        <v>0</v>
      </c>
      <c r="K118" s="498">
        <v>0</v>
      </c>
    </row>
    <row r="119" spans="1:11">
      <c r="A119" s="112" t="s">
        <v>88</v>
      </c>
      <c r="B119" s="499">
        <v>0.89757250970296099</v>
      </c>
      <c r="C119" s="498">
        <v>0.79682408685382544</v>
      </c>
      <c r="D119" s="499">
        <v>1.176224756666397</v>
      </c>
      <c r="E119" s="498">
        <v>1.2489794265895642</v>
      </c>
      <c r="F119" s="499">
        <v>0.79697616012721328</v>
      </c>
      <c r="G119" s="498">
        <v>0.47301749108041918</v>
      </c>
      <c r="H119" s="499">
        <v>4.9605091930475562E-2</v>
      </c>
      <c r="I119" s="498">
        <v>0.15379844176228963</v>
      </c>
      <c r="J119" s="499">
        <v>0.13854679802955666</v>
      </c>
      <c r="K119" s="498">
        <v>0.10146231849996275</v>
      </c>
    </row>
    <row r="120" spans="1:11">
      <c r="A120" s="112" t="s">
        <v>89</v>
      </c>
      <c r="B120" s="499">
        <v>0</v>
      </c>
      <c r="C120" s="498">
        <v>0.4247356962961909</v>
      </c>
      <c r="D120" s="499">
        <v>0</v>
      </c>
      <c r="E120" s="498">
        <v>0</v>
      </c>
      <c r="F120" s="499">
        <v>0</v>
      </c>
      <c r="G120" s="498">
        <v>0</v>
      </c>
      <c r="H120" s="499">
        <v>0.10049862780719723</v>
      </c>
      <c r="I120" s="498">
        <v>0</v>
      </c>
      <c r="J120" s="499">
        <v>0</v>
      </c>
      <c r="K120" s="498">
        <v>0</v>
      </c>
    </row>
    <row r="121" spans="1:11" ht="12" customHeight="1">
      <c r="A121" s="112" t="s">
        <v>377</v>
      </c>
      <c r="B121" s="499">
        <v>0</v>
      </c>
      <c r="C121" s="498">
        <v>0</v>
      </c>
      <c r="D121" s="499">
        <v>0</v>
      </c>
      <c r="E121" s="498">
        <v>0</v>
      </c>
      <c r="F121" s="499">
        <v>0</v>
      </c>
      <c r="G121" s="498">
        <v>0.29027485983515866</v>
      </c>
      <c r="H121" s="499">
        <v>0.456753378944249</v>
      </c>
      <c r="I121" s="498">
        <v>0.4860790258166191</v>
      </c>
      <c r="J121" s="499">
        <v>0.27413319439181505</v>
      </c>
      <c r="K121" s="498">
        <v>0.63456941570315684</v>
      </c>
    </row>
    <row r="122" spans="1:11">
      <c r="A122" s="112" t="s">
        <v>54</v>
      </c>
      <c r="B122" s="499">
        <v>0</v>
      </c>
      <c r="C122" s="498">
        <v>0</v>
      </c>
      <c r="D122" s="499">
        <v>0</v>
      </c>
      <c r="E122" s="498">
        <v>0</v>
      </c>
      <c r="F122" s="499">
        <v>0</v>
      </c>
      <c r="G122" s="498">
        <v>0</v>
      </c>
      <c r="H122" s="499">
        <v>0</v>
      </c>
      <c r="I122" s="498">
        <v>0</v>
      </c>
      <c r="J122" s="499">
        <v>0</v>
      </c>
      <c r="K122" s="498">
        <v>0</v>
      </c>
    </row>
    <row r="123" spans="1:11">
      <c r="A123" s="466" t="s">
        <v>2</v>
      </c>
      <c r="B123" s="179">
        <v>100</v>
      </c>
      <c r="C123" s="180">
        <v>100</v>
      </c>
      <c r="D123" s="179">
        <v>100</v>
      </c>
      <c r="E123" s="180">
        <v>100</v>
      </c>
      <c r="F123" s="179">
        <v>100</v>
      </c>
      <c r="G123" s="180">
        <v>100</v>
      </c>
      <c r="H123" s="179">
        <v>100</v>
      </c>
      <c r="I123" s="180">
        <v>100</v>
      </c>
      <c r="J123" s="179">
        <v>100</v>
      </c>
      <c r="K123" s="180">
        <v>100</v>
      </c>
    </row>
    <row r="124" spans="1:11">
      <c r="A124" s="112" t="s">
        <v>85</v>
      </c>
      <c r="B124" s="499">
        <v>7.8714332568055101E-2</v>
      </c>
      <c r="C124" s="498">
        <v>0</v>
      </c>
      <c r="D124" s="499">
        <v>0</v>
      </c>
      <c r="E124" s="498">
        <v>0</v>
      </c>
      <c r="F124" s="499">
        <v>0</v>
      </c>
      <c r="G124" s="498">
        <v>5.8195586250416313E-2</v>
      </c>
      <c r="H124" s="499">
        <v>0</v>
      </c>
      <c r="I124" s="498">
        <v>3.598733833239081E-2</v>
      </c>
      <c r="J124" s="499">
        <v>4.50997748376913E-2</v>
      </c>
      <c r="K124" s="498">
        <v>0</v>
      </c>
    </row>
    <row r="125" spans="1:11">
      <c r="A125" s="112" t="s">
        <v>95</v>
      </c>
      <c r="B125" s="499">
        <v>0</v>
      </c>
      <c r="C125" s="498">
        <v>0</v>
      </c>
      <c r="D125" s="499">
        <v>0</v>
      </c>
      <c r="E125" s="498">
        <v>0</v>
      </c>
      <c r="F125" s="499">
        <v>3.8274299143864363E-2</v>
      </c>
      <c r="G125" s="498">
        <v>0.15846027099510948</v>
      </c>
      <c r="H125" s="499">
        <v>0</v>
      </c>
      <c r="I125" s="498">
        <v>5.5082660712843082E-2</v>
      </c>
      <c r="J125" s="499">
        <v>0</v>
      </c>
      <c r="K125" s="498">
        <v>75.153149083928511</v>
      </c>
    </row>
    <row r="126" spans="1:11">
      <c r="A126" s="112" t="s">
        <v>96</v>
      </c>
      <c r="B126" s="499">
        <v>57.349130862577894</v>
      </c>
      <c r="C126" s="498">
        <v>61.202952895191899</v>
      </c>
      <c r="D126" s="499">
        <v>61.775937953863505</v>
      </c>
      <c r="E126" s="498">
        <v>66.598718160615576</v>
      </c>
      <c r="F126" s="499">
        <v>62.887695148564717</v>
      </c>
      <c r="G126" s="498">
        <v>64.559939700958822</v>
      </c>
      <c r="H126" s="499">
        <v>75.198064733087207</v>
      </c>
      <c r="I126" s="498">
        <v>74.276397447102283</v>
      </c>
      <c r="J126" s="499">
        <v>75.229116953139979</v>
      </c>
      <c r="K126" s="498">
        <v>0</v>
      </c>
    </row>
    <row r="127" spans="1:11">
      <c r="A127" s="112" t="s">
        <v>86</v>
      </c>
      <c r="B127" s="499">
        <v>0</v>
      </c>
      <c r="C127" s="498">
        <v>0</v>
      </c>
      <c r="D127" s="499">
        <v>0</v>
      </c>
      <c r="E127" s="498">
        <v>0</v>
      </c>
      <c r="F127" s="499">
        <v>0</v>
      </c>
      <c r="G127" s="498">
        <v>0</v>
      </c>
      <c r="H127" s="499">
        <v>0</v>
      </c>
      <c r="I127" s="498">
        <v>0</v>
      </c>
      <c r="J127" s="499">
        <v>9.8950252255830151E-2</v>
      </c>
      <c r="K127" s="498">
        <v>0.31723738813765068</v>
      </c>
    </row>
    <row r="128" spans="1:11">
      <c r="A128" s="112" t="s">
        <v>97</v>
      </c>
      <c r="B128" s="499">
        <v>5.8970154148901273</v>
      </c>
      <c r="C128" s="498">
        <v>6.6171490409901503</v>
      </c>
      <c r="D128" s="499">
        <v>2.0609550209744842</v>
      </c>
      <c r="E128" s="498">
        <v>3.0117716195618236E-2</v>
      </c>
      <c r="F128" s="499">
        <v>0.37871411784455261</v>
      </c>
      <c r="G128" s="498">
        <v>5.6305982576381703</v>
      </c>
      <c r="H128" s="499">
        <v>0.34351710896001098</v>
      </c>
      <c r="I128" s="498">
        <v>1.3755976468687343</v>
      </c>
      <c r="J128" s="499">
        <v>0.4415739148287387</v>
      </c>
      <c r="K128" s="498">
        <v>0</v>
      </c>
    </row>
    <row r="129" spans="1:11">
      <c r="A129" s="112" t="s">
        <v>98</v>
      </c>
      <c r="B129" s="499">
        <v>0</v>
      </c>
      <c r="C129" s="498">
        <v>0</v>
      </c>
      <c r="D129" s="499">
        <v>0</v>
      </c>
      <c r="E129" s="498">
        <v>0</v>
      </c>
      <c r="F129" s="499">
        <v>0</v>
      </c>
      <c r="G129" s="498">
        <v>9.781065399919367E-2</v>
      </c>
      <c r="H129" s="499">
        <v>0</v>
      </c>
      <c r="I129" s="498">
        <v>0</v>
      </c>
      <c r="J129" s="499">
        <v>4.6782602257008137E-2</v>
      </c>
      <c r="K129" s="498">
        <v>11.532408322276487</v>
      </c>
    </row>
    <row r="130" spans="1:11">
      <c r="A130" s="112" t="s">
        <v>99</v>
      </c>
      <c r="B130" s="499">
        <v>17.639389963922596</v>
      </c>
      <c r="C130" s="498">
        <v>18.432135248956609</v>
      </c>
      <c r="D130" s="499">
        <v>21.402820681062508</v>
      </c>
      <c r="E130" s="498">
        <v>17.210071070464437</v>
      </c>
      <c r="F130" s="499">
        <v>18.405573275138494</v>
      </c>
      <c r="G130" s="498">
        <v>11.284334519448194</v>
      </c>
      <c r="H130" s="499">
        <v>8.4183387512610697</v>
      </c>
      <c r="I130" s="498">
        <v>10.626546904721685</v>
      </c>
      <c r="J130" s="499">
        <v>11.481931481998794</v>
      </c>
      <c r="K130" s="498">
        <v>1.406924879315699</v>
      </c>
    </row>
    <row r="131" spans="1:11">
      <c r="A131" s="112" t="s">
        <v>100</v>
      </c>
      <c r="B131" s="499">
        <v>5.4829452279435875</v>
      </c>
      <c r="C131" s="498">
        <v>2.6706220226045563</v>
      </c>
      <c r="D131" s="499">
        <v>2.1486866065570145</v>
      </c>
      <c r="E131" s="498">
        <v>1.2899197473050155</v>
      </c>
      <c r="F131" s="499">
        <v>3.5551452073191201</v>
      </c>
      <c r="G131" s="498">
        <v>1.9747935984855125</v>
      </c>
      <c r="H131" s="499">
        <v>1.1762749004704376</v>
      </c>
      <c r="I131" s="498">
        <v>2.3410130802958307</v>
      </c>
      <c r="J131" s="499">
        <v>2.3327353686570027</v>
      </c>
      <c r="K131" s="498">
        <v>2.8230245885441659E-2</v>
      </c>
    </row>
    <row r="132" spans="1:11">
      <c r="A132" s="112" t="s">
        <v>101</v>
      </c>
      <c r="B132" s="499">
        <v>0</v>
      </c>
      <c r="C132" s="498">
        <v>0.37157138370610293</v>
      </c>
      <c r="D132" s="499">
        <v>0.19315693632456263</v>
      </c>
      <c r="E132" s="498">
        <v>6.3908324610214312E-2</v>
      </c>
      <c r="F132" s="499">
        <v>0</v>
      </c>
      <c r="G132" s="498">
        <v>0.21840873634945399</v>
      </c>
      <c r="H132" s="499">
        <v>6.5449049180802091E-2</v>
      </c>
      <c r="I132" s="498">
        <v>3.194794321344898E-2</v>
      </c>
      <c r="J132" s="499">
        <v>0.23761523160753772</v>
      </c>
      <c r="K132" s="498">
        <v>1.8818987663382549</v>
      </c>
    </row>
    <row r="133" spans="1:11">
      <c r="A133" s="112" t="s">
        <v>102</v>
      </c>
      <c r="B133" s="499">
        <v>8.5913414234175143</v>
      </c>
      <c r="C133" s="498">
        <v>5.5145431223347696</v>
      </c>
      <c r="D133" s="499">
        <v>4.0758325285127652</v>
      </c>
      <c r="E133" s="498">
        <v>4.2399867775880118</v>
      </c>
      <c r="F133" s="499">
        <v>3.3839180795702535</v>
      </c>
      <c r="G133" s="498">
        <v>3.465441988466055</v>
      </c>
      <c r="H133" s="499">
        <v>3.9978159543809282</v>
      </c>
      <c r="I133" s="498">
        <v>1.9389096570920761</v>
      </c>
      <c r="J133" s="499">
        <v>1.6562387460916335</v>
      </c>
      <c r="K133" s="498">
        <v>0</v>
      </c>
    </row>
    <row r="134" spans="1:11">
      <c r="A134" s="112" t="s">
        <v>87</v>
      </c>
      <c r="B134" s="499">
        <v>0</v>
      </c>
      <c r="C134" s="498">
        <v>0</v>
      </c>
      <c r="D134" s="499">
        <v>0</v>
      </c>
      <c r="E134" s="498">
        <v>0</v>
      </c>
      <c r="F134" s="499">
        <v>0</v>
      </c>
      <c r="G134" s="498">
        <v>0</v>
      </c>
      <c r="H134" s="499">
        <v>2.7119771760000869E-2</v>
      </c>
      <c r="I134" s="498">
        <v>0</v>
      </c>
      <c r="J134" s="499">
        <v>0</v>
      </c>
      <c r="K134" s="498">
        <v>0</v>
      </c>
    </row>
    <row r="135" spans="1:11">
      <c r="A135" s="112" t="s">
        <v>88</v>
      </c>
      <c r="B135" s="499">
        <v>4.9003771728435552</v>
      </c>
      <c r="C135" s="498">
        <v>5.1410798273063341</v>
      </c>
      <c r="D135" s="499">
        <v>3.8826755921882028</v>
      </c>
      <c r="E135" s="498">
        <v>3.9002442473325618</v>
      </c>
      <c r="F135" s="499">
        <v>5.9613899613899619</v>
      </c>
      <c r="G135" s="498">
        <v>7.1317639222422828</v>
      </c>
      <c r="H135" s="499">
        <v>5.2561733640449679</v>
      </c>
      <c r="I135" s="498">
        <v>5.3966318789062786</v>
      </c>
      <c r="J135" s="499">
        <v>6.0965471747010458</v>
      </c>
      <c r="K135" s="498">
        <v>6.1799537023967472</v>
      </c>
    </row>
    <row r="136" spans="1:11">
      <c r="A136" s="112" t="s">
        <v>89</v>
      </c>
      <c r="B136" s="499">
        <v>0</v>
      </c>
      <c r="C136" s="498">
        <v>4.9946458909577988E-2</v>
      </c>
      <c r="D136" s="499">
        <v>0.56030256338422746</v>
      </c>
      <c r="E136" s="498">
        <v>7.0152241382476638E-2</v>
      </c>
      <c r="F136" s="499">
        <v>0.44183313748531139</v>
      </c>
      <c r="G136" s="498">
        <v>0</v>
      </c>
      <c r="H136" s="499">
        <v>0.13704524662720438</v>
      </c>
      <c r="I136" s="498">
        <v>0.19058600606643702</v>
      </c>
      <c r="J136" s="499">
        <v>0</v>
      </c>
      <c r="K136" s="498">
        <v>0.13515230217655197</v>
      </c>
    </row>
    <row r="137" spans="1:11" ht="12" customHeight="1">
      <c r="A137" s="112" t="s">
        <v>377</v>
      </c>
      <c r="B137" s="499">
        <v>0</v>
      </c>
      <c r="C137" s="498">
        <v>0</v>
      </c>
      <c r="D137" s="499">
        <v>3.8023164087554648</v>
      </c>
      <c r="E137" s="498">
        <v>6.5630911060914912</v>
      </c>
      <c r="F137" s="499">
        <v>4.693301997649824</v>
      </c>
      <c r="G137" s="498">
        <v>5.2134130309032587</v>
      </c>
      <c r="H137" s="499">
        <v>5.2565349610017682</v>
      </c>
      <c r="I137" s="498">
        <v>3.7033908885934821</v>
      </c>
      <c r="J137" s="499">
        <v>1.5805115122223756</v>
      </c>
      <c r="K137" s="498">
        <v>2.5096688592157639</v>
      </c>
    </row>
    <row r="138" spans="1:11">
      <c r="A138" s="112" t="s">
        <v>54</v>
      </c>
      <c r="B138" s="499">
        <v>6.1085601836667766E-2</v>
      </c>
      <c r="C138" s="498">
        <v>0</v>
      </c>
      <c r="D138" s="499">
        <v>9.7315708377260557E-2</v>
      </c>
      <c r="E138" s="498">
        <v>3.3790608414596073E-2</v>
      </c>
      <c r="F138" s="499">
        <v>0.25415477589390634</v>
      </c>
      <c r="G138" s="498">
        <v>0.20683973426352784</v>
      </c>
      <c r="H138" s="499">
        <v>0.12366615922560396</v>
      </c>
      <c r="I138" s="498">
        <v>2.7908548094507157E-2</v>
      </c>
      <c r="J138" s="499">
        <v>0.75289698740235389</v>
      </c>
      <c r="K138" s="498">
        <v>0.85537645032888243</v>
      </c>
    </row>
    <row r="139" spans="1:11">
      <c r="A139" s="466" t="s">
        <v>8</v>
      </c>
      <c r="B139" s="179">
        <v>100</v>
      </c>
      <c r="C139" s="180">
        <v>100</v>
      </c>
      <c r="D139" s="179">
        <v>100</v>
      </c>
      <c r="E139" s="180">
        <v>100</v>
      </c>
      <c r="F139" s="179">
        <v>100</v>
      </c>
      <c r="G139" s="180">
        <v>100</v>
      </c>
      <c r="H139" s="179">
        <v>100</v>
      </c>
      <c r="I139" s="180">
        <v>100</v>
      </c>
      <c r="J139" s="179">
        <v>100</v>
      </c>
      <c r="K139" s="180">
        <v>100</v>
      </c>
    </row>
    <row r="140" spans="1:11">
      <c r="A140" s="112" t="s">
        <v>85</v>
      </c>
      <c r="B140" s="499">
        <v>6.6651238139319613E-2</v>
      </c>
      <c r="C140" s="498">
        <v>0.28165493905486988</v>
      </c>
      <c r="D140" s="499">
        <v>0.21144001780547517</v>
      </c>
      <c r="E140" s="498">
        <v>5.254763858287316E-2</v>
      </c>
      <c r="F140" s="499">
        <v>0.11423063879915039</v>
      </c>
      <c r="G140" s="498">
        <v>5.2078735987289251E-2</v>
      </c>
      <c r="H140" s="499">
        <v>7.1341875828075343E-2</v>
      </c>
      <c r="I140" s="498">
        <v>5.1333002152674286E-2</v>
      </c>
      <c r="J140" s="499">
        <v>0</v>
      </c>
      <c r="K140" s="498">
        <v>0.11698359809276396</v>
      </c>
    </row>
    <row r="141" spans="1:11">
      <c r="A141" s="112" t="s">
        <v>95</v>
      </c>
      <c r="B141" s="499">
        <v>41.785697755149272</v>
      </c>
      <c r="C141" s="498">
        <v>40.520821317337642</v>
      </c>
      <c r="D141" s="499">
        <v>40.668818161584689</v>
      </c>
      <c r="E141" s="498">
        <v>45.740414665400607</v>
      </c>
      <c r="F141" s="499">
        <v>43.477252039195385</v>
      </c>
      <c r="G141" s="498">
        <v>44.771824521140438</v>
      </c>
      <c r="H141" s="499">
        <v>49.304648340143245</v>
      </c>
      <c r="I141" s="498">
        <v>49.821990395760892</v>
      </c>
      <c r="J141" s="499">
        <v>50.349814186459852</v>
      </c>
      <c r="K141" s="498">
        <v>55.843129028874785</v>
      </c>
    </row>
    <row r="142" spans="1:11">
      <c r="A142" s="112" t="s">
        <v>96</v>
      </c>
      <c r="B142" s="499">
        <v>0</v>
      </c>
      <c r="C142" s="498">
        <v>0</v>
      </c>
      <c r="D142" s="499">
        <v>0</v>
      </c>
      <c r="E142" s="498">
        <v>0</v>
      </c>
      <c r="F142" s="499">
        <v>0.54438038802720123</v>
      </c>
      <c r="G142" s="498">
        <v>1.2975549474799186</v>
      </c>
      <c r="H142" s="499">
        <v>0.63744429311319273</v>
      </c>
      <c r="I142" s="498">
        <v>0</v>
      </c>
      <c r="J142" s="499">
        <v>0</v>
      </c>
      <c r="K142" s="498">
        <v>0</v>
      </c>
    </row>
    <row r="143" spans="1:11">
      <c r="A143" s="112" t="s">
        <v>86</v>
      </c>
      <c r="B143" s="499">
        <v>18.977088636889608</v>
      </c>
      <c r="C143" s="498">
        <v>21.264467258814935</v>
      </c>
      <c r="D143" s="499">
        <v>10.282661918539951</v>
      </c>
      <c r="E143" s="498">
        <v>0</v>
      </c>
      <c r="F143" s="499">
        <v>8.2995698502507723E-2</v>
      </c>
      <c r="G143" s="498">
        <v>0.3504281048636243</v>
      </c>
      <c r="H143" s="499">
        <v>0.76437724101509297</v>
      </c>
      <c r="I143" s="498">
        <v>5.1333002152674286E-2</v>
      </c>
      <c r="J143" s="499">
        <v>0.76587493940862816</v>
      </c>
      <c r="K143" s="498">
        <v>0.46632082550081078</v>
      </c>
    </row>
    <row r="144" spans="1:11">
      <c r="A144" s="112" t="s">
        <v>97</v>
      </c>
      <c r="B144" s="499">
        <v>0.21198796574866929</v>
      </c>
      <c r="C144" s="498">
        <v>0</v>
      </c>
      <c r="D144" s="499">
        <v>0</v>
      </c>
      <c r="E144" s="498">
        <v>5.254763858287316E-2</v>
      </c>
      <c r="F144" s="499">
        <v>0.12404733432095238</v>
      </c>
      <c r="G144" s="498">
        <v>0</v>
      </c>
      <c r="H144" s="499">
        <v>6.1150179281207445E-2</v>
      </c>
      <c r="I144" s="498">
        <v>5.3816857095545623E-2</v>
      </c>
      <c r="J144" s="499">
        <v>0</v>
      </c>
      <c r="K144" s="498">
        <v>0</v>
      </c>
    </row>
    <row r="145" spans="1:11">
      <c r="A145" s="112" t="s">
        <v>98</v>
      </c>
      <c r="B145" s="499">
        <v>15.083545475584357</v>
      </c>
      <c r="C145" s="498">
        <v>14.783519821586497</v>
      </c>
      <c r="D145" s="499">
        <v>13.470027450107574</v>
      </c>
      <c r="E145" s="498">
        <v>11.927392069916017</v>
      </c>
      <c r="F145" s="499">
        <v>14.819640530458528</v>
      </c>
      <c r="G145" s="498">
        <v>16.166475417071233</v>
      </c>
      <c r="H145" s="499">
        <v>14.036745698640798</v>
      </c>
      <c r="I145" s="498">
        <v>11.871998675277364</v>
      </c>
      <c r="J145" s="499">
        <v>14.375504928098239</v>
      </c>
      <c r="K145" s="498">
        <v>15.224810204196887</v>
      </c>
    </row>
    <row r="146" spans="1:11">
      <c r="A146" s="112" t="s">
        <v>99</v>
      </c>
      <c r="B146" s="499">
        <v>6.8502661420967378E-2</v>
      </c>
      <c r="C146" s="498">
        <v>0.79017187680239931</v>
      </c>
      <c r="D146" s="499">
        <v>1.190741152904518</v>
      </c>
      <c r="E146" s="498">
        <v>1.7377596268195774</v>
      </c>
      <c r="F146" s="499">
        <v>1.2485051850000892</v>
      </c>
      <c r="G146" s="498">
        <v>1.4052431812163475</v>
      </c>
      <c r="H146" s="499">
        <v>2.1726844002186585</v>
      </c>
      <c r="I146" s="498">
        <v>2.7901970524921342</v>
      </c>
      <c r="J146" s="499">
        <v>3.3704960413637095</v>
      </c>
      <c r="K146" s="498">
        <v>2.6026833617052176</v>
      </c>
    </row>
    <row r="147" spans="1:11">
      <c r="A147" s="112" t="s">
        <v>100</v>
      </c>
      <c r="B147" s="499">
        <v>0.21198796574866929</v>
      </c>
      <c r="C147" s="498">
        <v>0.54504556465566956</v>
      </c>
      <c r="D147" s="499">
        <v>0.16692632984642777</v>
      </c>
      <c r="E147" s="498">
        <v>6.0844634148589968E-2</v>
      </c>
      <c r="F147" s="499">
        <v>0.24006282685133953</v>
      </c>
      <c r="G147" s="498">
        <v>0.32041662988789832</v>
      </c>
      <c r="H147" s="499">
        <v>5.2811518470133691E-2</v>
      </c>
      <c r="I147" s="498">
        <v>0.18960092730584535</v>
      </c>
      <c r="J147" s="499">
        <v>0.18258200032315397</v>
      </c>
      <c r="K147" s="498">
        <v>9.6814012214701206E-2</v>
      </c>
    </row>
    <row r="148" spans="1:11">
      <c r="A148" s="112" t="s">
        <v>101</v>
      </c>
      <c r="B148" s="499">
        <v>20.702615135385326</v>
      </c>
      <c r="C148" s="498">
        <v>18.124927904025839</v>
      </c>
      <c r="D148" s="499">
        <v>17.903776244528526</v>
      </c>
      <c r="E148" s="498">
        <v>15.860167968065786</v>
      </c>
      <c r="F148" s="499">
        <v>18.017205989969124</v>
      </c>
      <c r="G148" s="498">
        <v>16.665195515932563</v>
      </c>
      <c r="H148" s="499">
        <v>15.248631069850182</v>
      </c>
      <c r="I148" s="498">
        <v>14.266434840205333</v>
      </c>
      <c r="J148" s="499">
        <v>12.45435449991921</v>
      </c>
      <c r="K148" s="498">
        <v>9.1602191223809797</v>
      </c>
    </row>
    <row r="149" spans="1:11">
      <c r="A149" s="112" t="s">
        <v>102</v>
      </c>
      <c r="B149" s="499">
        <v>0.5665355241842166</v>
      </c>
      <c r="C149" s="498">
        <v>0.57580651363094548</v>
      </c>
      <c r="D149" s="499">
        <v>0.3848579271459307</v>
      </c>
      <c r="E149" s="498">
        <v>0.48675707318871975</v>
      </c>
      <c r="F149" s="499">
        <v>0.24363253431381299</v>
      </c>
      <c r="G149" s="498">
        <v>0.24097449024627063</v>
      </c>
      <c r="H149" s="499">
        <v>0.54015991698399901</v>
      </c>
      <c r="I149" s="498">
        <v>0.23513826792515316</v>
      </c>
      <c r="J149" s="499">
        <v>0.19146873485215704</v>
      </c>
      <c r="K149" s="498">
        <v>0.34853044397292432</v>
      </c>
    </row>
    <row r="150" spans="1:11">
      <c r="A150" s="112" t="s">
        <v>87</v>
      </c>
      <c r="B150" s="499">
        <v>4.2582735477898634E-2</v>
      </c>
      <c r="C150" s="498">
        <v>0</v>
      </c>
      <c r="D150" s="499">
        <v>0</v>
      </c>
      <c r="E150" s="498">
        <v>5.439141537525468E-2</v>
      </c>
      <c r="F150" s="499">
        <v>0</v>
      </c>
      <c r="G150" s="498">
        <v>0</v>
      </c>
      <c r="H150" s="499">
        <v>0</v>
      </c>
      <c r="I150" s="498">
        <v>0</v>
      </c>
      <c r="J150" s="499">
        <v>0</v>
      </c>
      <c r="K150" s="498">
        <v>0</v>
      </c>
    </row>
    <row r="151" spans="1:11">
      <c r="A151" s="112" t="s">
        <v>88</v>
      </c>
      <c r="B151" s="499">
        <v>2.2383707475121501</v>
      </c>
      <c r="C151" s="498">
        <v>2.6223709001422693</v>
      </c>
      <c r="D151" s="499">
        <v>2.4723644187254248</v>
      </c>
      <c r="E151" s="498">
        <v>3.2100153955362165</v>
      </c>
      <c r="F151" s="499">
        <v>2.8111446266978422</v>
      </c>
      <c r="G151" s="498">
        <v>2.9420072380616116</v>
      </c>
      <c r="H151" s="499">
        <v>2.8981478907820737</v>
      </c>
      <c r="I151" s="498">
        <v>3.0435502566650108</v>
      </c>
      <c r="J151" s="499">
        <v>1.7102924543544999</v>
      </c>
      <c r="K151" s="498">
        <v>2.608330845751075</v>
      </c>
    </row>
    <row r="152" spans="1:11">
      <c r="A152" s="112" t="s">
        <v>89</v>
      </c>
      <c r="B152" s="499">
        <v>0</v>
      </c>
      <c r="C152" s="498">
        <v>0</v>
      </c>
      <c r="D152" s="499">
        <v>1.4476222271681876</v>
      </c>
      <c r="E152" s="498">
        <v>0.36967724687249359</v>
      </c>
      <c r="F152" s="499">
        <v>0.82906455815945879</v>
      </c>
      <c r="G152" s="498">
        <v>1.173095595374702</v>
      </c>
      <c r="H152" s="499">
        <v>0.59482447118992687</v>
      </c>
      <c r="I152" s="498">
        <v>0.21857923497267759</v>
      </c>
      <c r="J152" s="499">
        <v>6.139925674583939E-2</v>
      </c>
      <c r="K152" s="498">
        <v>0.16297025389474704</v>
      </c>
    </row>
    <row r="153" spans="1:11" ht="12" customHeight="1">
      <c r="A153" s="112" t="s">
        <v>377</v>
      </c>
      <c r="B153" s="499">
        <v>0</v>
      </c>
      <c r="C153" s="498">
        <v>0</v>
      </c>
      <c r="D153" s="499">
        <v>11.800764151643298</v>
      </c>
      <c r="E153" s="498">
        <v>20.447484627510992</v>
      </c>
      <c r="F153" s="499">
        <v>17.447837649704606</v>
      </c>
      <c r="G153" s="498">
        <v>14.559978815429428</v>
      </c>
      <c r="H153" s="499">
        <v>12.955499346804903</v>
      </c>
      <c r="I153" s="498">
        <v>15.70375890048021</v>
      </c>
      <c r="J153" s="499">
        <v>14.894974955566328</v>
      </c>
      <c r="K153" s="498">
        <v>11.745960031948623</v>
      </c>
    </row>
    <row r="154" spans="1:11">
      <c r="A154" s="112" t="s">
        <v>54</v>
      </c>
      <c r="B154" s="499">
        <v>4.4434158759546399E-2</v>
      </c>
      <c r="C154" s="498">
        <v>0.49121390394893688</v>
      </c>
      <c r="D154" s="499">
        <v>0</v>
      </c>
      <c r="E154" s="498">
        <v>0</v>
      </c>
      <c r="F154" s="499">
        <v>0</v>
      </c>
      <c r="G154" s="498">
        <v>5.472680730867685E-2</v>
      </c>
      <c r="H154" s="499">
        <v>0.66153375767851685</v>
      </c>
      <c r="I154" s="498">
        <v>1.7022685875144894</v>
      </c>
      <c r="J154" s="499">
        <v>1.6432380029083857</v>
      </c>
      <c r="K154" s="498">
        <v>1.6232482714664904</v>
      </c>
    </row>
    <row r="155" spans="1:11">
      <c r="A155" s="466" t="s">
        <v>46</v>
      </c>
      <c r="B155" s="179">
        <v>100</v>
      </c>
      <c r="C155" s="180">
        <v>100</v>
      </c>
      <c r="D155" s="179">
        <v>100</v>
      </c>
      <c r="E155" s="180">
        <v>100</v>
      </c>
      <c r="F155" s="179">
        <v>100</v>
      </c>
      <c r="G155" s="180">
        <v>100</v>
      </c>
      <c r="H155" s="179">
        <v>100</v>
      </c>
      <c r="I155" s="180">
        <v>100</v>
      </c>
      <c r="J155" s="179">
        <v>100</v>
      </c>
      <c r="K155" s="180">
        <v>100</v>
      </c>
    </row>
    <row r="156" spans="1:11">
      <c r="A156" s="112" t="s">
        <v>85</v>
      </c>
      <c r="B156" s="499">
        <v>9.4669147651225805E-2</v>
      </c>
      <c r="C156" s="498">
        <v>0</v>
      </c>
      <c r="D156" s="499">
        <v>0</v>
      </c>
      <c r="E156" s="498">
        <v>0</v>
      </c>
      <c r="F156" s="499">
        <v>0</v>
      </c>
      <c r="G156" s="498">
        <v>0</v>
      </c>
      <c r="H156" s="499">
        <v>0</v>
      </c>
      <c r="I156" s="498">
        <v>9.8264202534117814E-2</v>
      </c>
      <c r="J156" s="499">
        <v>0</v>
      </c>
      <c r="K156" s="498">
        <v>0</v>
      </c>
    </row>
    <row r="157" spans="1:11">
      <c r="A157" s="112" t="s">
        <v>95</v>
      </c>
      <c r="B157" s="499">
        <v>28.599875950772041</v>
      </c>
      <c r="C157" s="498">
        <v>34.45079511703841</v>
      </c>
      <c r="D157" s="499">
        <v>30.396714134631942</v>
      </c>
      <c r="E157" s="498">
        <v>33.582285675868938</v>
      </c>
      <c r="F157" s="499">
        <v>33.797821272385917</v>
      </c>
      <c r="G157" s="498">
        <v>37.952351184274505</v>
      </c>
      <c r="H157" s="499">
        <v>40.028031434377063</v>
      </c>
      <c r="I157" s="498">
        <v>43.555455189082295</v>
      </c>
      <c r="J157" s="499">
        <v>47.516534431227569</v>
      </c>
      <c r="K157" s="498">
        <v>46.424866863305269</v>
      </c>
    </row>
    <row r="158" spans="1:11">
      <c r="A158" s="112" t="s">
        <v>96</v>
      </c>
      <c r="B158" s="499">
        <v>0</v>
      </c>
      <c r="C158" s="498">
        <v>0</v>
      </c>
      <c r="D158" s="499">
        <v>0</v>
      </c>
      <c r="E158" s="498">
        <v>0</v>
      </c>
      <c r="F158" s="499">
        <v>0</v>
      </c>
      <c r="G158" s="498">
        <v>0</v>
      </c>
      <c r="H158" s="499">
        <v>0</v>
      </c>
      <c r="I158" s="498">
        <v>0</v>
      </c>
      <c r="J158" s="499">
        <v>0</v>
      </c>
      <c r="K158" s="498">
        <v>0</v>
      </c>
    </row>
    <row r="159" spans="1:11">
      <c r="A159" s="112" t="s">
        <v>86</v>
      </c>
      <c r="B159" s="499">
        <v>51.616230862142132</v>
      </c>
      <c r="C159" s="498">
        <v>46.898113401202139</v>
      </c>
      <c r="D159" s="499">
        <v>23.454216778573009</v>
      </c>
      <c r="E159" s="498">
        <v>0.80430756819195814</v>
      </c>
      <c r="F159" s="499">
        <v>4.2399748175962042</v>
      </c>
      <c r="G159" s="498">
        <v>2.1538051908962514</v>
      </c>
      <c r="H159" s="499">
        <v>2.0087154503390705</v>
      </c>
      <c r="I159" s="498">
        <v>1.4336808183393961</v>
      </c>
      <c r="J159" s="499">
        <v>1.1889186301928918</v>
      </c>
      <c r="K159" s="498">
        <v>1.9406954979804947</v>
      </c>
    </row>
    <row r="160" spans="1:11">
      <c r="A160" s="112" t="s">
        <v>97</v>
      </c>
      <c r="B160" s="499">
        <v>0</v>
      </c>
      <c r="C160" s="498">
        <v>0</v>
      </c>
      <c r="D160" s="499">
        <v>0.16478516441624241</v>
      </c>
      <c r="E160" s="498">
        <v>4.2171141493347351E-2</v>
      </c>
      <c r="F160" s="499">
        <v>0</v>
      </c>
      <c r="G160" s="498">
        <v>0</v>
      </c>
      <c r="H160" s="499">
        <v>3.3662202854554797E-2</v>
      </c>
      <c r="I160" s="498">
        <v>0</v>
      </c>
      <c r="J160" s="499">
        <v>0</v>
      </c>
      <c r="K160" s="498">
        <v>0</v>
      </c>
    </row>
    <row r="161" spans="1:11">
      <c r="A161" s="112" t="s">
        <v>98</v>
      </c>
      <c r="B161" s="499">
        <v>2.8962230274540528</v>
      </c>
      <c r="C161" s="498">
        <v>3.5441884930944454</v>
      </c>
      <c r="D161" s="499">
        <v>5.6420472712068666</v>
      </c>
      <c r="E161" s="498">
        <v>3.9457520214645001</v>
      </c>
      <c r="F161" s="499">
        <v>4.1028206540679699</v>
      </c>
      <c r="G161" s="498">
        <v>4.6080201893913086</v>
      </c>
      <c r="H161" s="499">
        <v>4.7512669229074351</v>
      </c>
      <c r="I161" s="498">
        <v>4.1264861697712458</v>
      </c>
      <c r="J161" s="499">
        <v>5.2562086639219308</v>
      </c>
      <c r="K161" s="498">
        <v>4.2592152613187917</v>
      </c>
    </row>
    <row r="162" spans="1:11">
      <c r="A162" s="112" t="s">
        <v>99</v>
      </c>
      <c r="B162" s="499">
        <v>0.29706525642281201</v>
      </c>
      <c r="C162" s="498">
        <v>0.12059863107724085</v>
      </c>
      <c r="D162" s="499">
        <v>0.1125212130155685</v>
      </c>
      <c r="E162" s="498">
        <v>0.82447637499312421</v>
      </c>
      <c r="F162" s="499">
        <v>0.57784622994682466</v>
      </c>
      <c r="G162" s="498">
        <v>0.15165196452964738</v>
      </c>
      <c r="H162" s="499">
        <v>0.19891301686782384</v>
      </c>
      <c r="I162" s="498">
        <v>0.38817411684285053</v>
      </c>
      <c r="J162" s="499">
        <v>0.65597580151480595</v>
      </c>
      <c r="K162" s="498">
        <v>0.25845034102696346</v>
      </c>
    </row>
    <row r="163" spans="1:11">
      <c r="A163" s="112" t="s">
        <v>100</v>
      </c>
      <c r="B163" s="499">
        <v>0.16583423105800932</v>
      </c>
      <c r="C163" s="498">
        <v>5.0677084335649082E-2</v>
      </c>
      <c r="D163" s="499">
        <v>0.3246513687006567</v>
      </c>
      <c r="E163" s="498">
        <v>0.11184520135192122</v>
      </c>
      <c r="F163" s="499">
        <v>0.12085305392856741</v>
      </c>
      <c r="G163" s="498">
        <v>0</v>
      </c>
      <c r="H163" s="499">
        <v>0.21237789800964574</v>
      </c>
      <c r="I163" s="498">
        <v>0.2142281682576109</v>
      </c>
      <c r="J163" s="499">
        <v>0.42791468113454406</v>
      </c>
      <c r="K163" s="498">
        <v>0</v>
      </c>
    </row>
    <row r="164" spans="1:11">
      <c r="A164" s="112" t="s">
        <v>101</v>
      </c>
      <c r="B164" s="499">
        <v>13.7668527405086</v>
      </c>
      <c r="C164" s="498">
        <v>13.556440800826227</v>
      </c>
      <c r="D164" s="499">
        <v>9.9811849774957579</v>
      </c>
      <c r="E164" s="498">
        <v>9.8075406890397812</v>
      </c>
      <c r="F164" s="499">
        <v>9.8245101235511676</v>
      </c>
      <c r="G164" s="498">
        <v>9.1546850038202408</v>
      </c>
      <c r="H164" s="499">
        <v>7.8592063064606945</v>
      </c>
      <c r="I164" s="498">
        <v>7.2996264739630377</v>
      </c>
      <c r="J164" s="499">
        <v>4.3589682034785326</v>
      </c>
      <c r="K164" s="498">
        <v>3.954985599796021</v>
      </c>
    </row>
    <row r="165" spans="1:11">
      <c r="A165" s="112" t="s">
        <v>102</v>
      </c>
      <c r="B165" s="499">
        <v>0.70055169261907091</v>
      </c>
      <c r="C165" s="498">
        <v>0.25274393959804736</v>
      </c>
      <c r="D165" s="499">
        <v>0.19245431515777567</v>
      </c>
      <c r="E165" s="498">
        <v>0.56533776639632316</v>
      </c>
      <c r="F165" s="499">
        <v>0.46879742779732658</v>
      </c>
      <c r="G165" s="498">
        <v>0.63207612697089677</v>
      </c>
      <c r="H165" s="499">
        <v>0.71119054030895779</v>
      </c>
      <c r="I165" s="498">
        <v>0.10070554918092821</v>
      </c>
      <c r="J165" s="499">
        <v>0.11823168609187262</v>
      </c>
      <c r="K165" s="498">
        <v>0.12632774516564579</v>
      </c>
    </row>
    <row r="166" spans="1:11">
      <c r="A166" s="112" t="s">
        <v>87</v>
      </c>
      <c r="B166" s="499">
        <v>0</v>
      </c>
      <c r="C166" s="498">
        <v>0</v>
      </c>
      <c r="D166" s="499">
        <v>0</v>
      </c>
      <c r="E166" s="498">
        <v>0</v>
      </c>
      <c r="F166" s="499">
        <v>0</v>
      </c>
      <c r="G166" s="498">
        <v>5.3830659165103836E-2</v>
      </c>
      <c r="H166" s="499">
        <v>0</v>
      </c>
      <c r="I166" s="498">
        <v>0</v>
      </c>
      <c r="J166" s="499">
        <v>0</v>
      </c>
      <c r="K166" s="498">
        <v>0</v>
      </c>
    </row>
    <row r="167" spans="1:11">
      <c r="A167" s="112" t="s">
        <v>88</v>
      </c>
      <c r="B167" s="499">
        <v>1.2104593085887767</v>
      </c>
      <c r="C167" s="498">
        <v>0.43684929661489907</v>
      </c>
      <c r="D167" s="499">
        <v>0.74276297990604778</v>
      </c>
      <c r="E167" s="498">
        <v>0.88314926750560752</v>
      </c>
      <c r="F167" s="499">
        <v>1.4187586423986238</v>
      </c>
      <c r="G167" s="498">
        <v>1.2300016207080178</v>
      </c>
      <c r="H167" s="499">
        <v>1.1108526942003085</v>
      </c>
      <c r="I167" s="498">
        <v>1.3756988354776494</v>
      </c>
      <c r="J167" s="499">
        <v>0.72319381594267262</v>
      </c>
      <c r="K167" s="498">
        <v>1.053503856473138</v>
      </c>
    </row>
    <row r="168" spans="1:11">
      <c r="A168" s="112" t="s">
        <v>89</v>
      </c>
      <c r="B168" s="499">
        <v>0.24483400254627363</v>
      </c>
      <c r="C168" s="498">
        <v>6.0299315538620425E-2</v>
      </c>
      <c r="D168" s="499">
        <v>0.43163875156791859</v>
      </c>
      <c r="E168" s="498">
        <v>9.3509922441770213E-2</v>
      </c>
      <c r="F168" s="499">
        <v>0</v>
      </c>
      <c r="G168" s="498">
        <v>0.15975550461901786</v>
      </c>
      <c r="H168" s="499">
        <v>0.52941464489436185</v>
      </c>
      <c r="I168" s="498">
        <v>9.3381509240497054E-2</v>
      </c>
      <c r="J168" s="499">
        <v>0.25206755410449999</v>
      </c>
      <c r="K168" s="498">
        <v>0.10894319307863033</v>
      </c>
    </row>
    <row r="169" spans="1:11" ht="12" customHeight="1">
      <c r="A169" s="112" t="s">
        <v>377</v>
      </c>
      <c r="B169" s="499">
        <v>0</v>
      </c>
      <c r="C169" s="498">
        <v>0</v>
      </c>
      <c r="D169" s="499">
        <v>28.1167761135296</v>
      </c>
      <c r="E169" s="498">
        <v>48.336684614867465</v>
      </c>
      <c r="F169" s="499">
        <v>45.197355847601486</v>
      </c>
      <c r="G169" s="498">
        <v>43.559422101826769</v>
      </c>
      <c r="H169" s="499">
        <v>41.655445932381809</v>
      </c>
      <c r="I169" s="498">
        <v>40.774151021703567</v>
      </c>
      <c r="J169" s="499">
        <v>38.873017968815645</v>
      </c>
      <c r="K169" s="498">
        <v>41.506197592819021</v>
      </c>
    </row>
    <row r="170" spans="1:11">
      <c r="A170" s="112" t="s">
        <v>54</v>
      </c>
      <c r="B170" s="499">
        <v>0.40740378023699936</v>
      </c>
      <c r="C170" s="498">
        <v>0.62929392067432599</v>
      </c>
      <c r="D170" s="499">
        <v>0.44024693179861774</v>
      </c>
      <c r="E170" s="498">
        <v>1.0029397563852609</v>
      </c>
      <c r="F170" s="499">
        <v>0.25126193072590525</v>
      </c>
      <c r="G170" s="498">
        <v>0.34440045379824497</v>
      </c>
      <c r="H170" s="499">
        <v>0.90092295639826669</v>
      </c>
      <c r="I170" s="498">
        <v>0.54014794560679669</v>
      </c>
      <c r="J170" s="499">
        <v>0.62896856357503805</v>
      </c>
      <c r="K170" s="498">
        <v>0.36681404903602655</v>
      </c>
    </row>
    <row r="171" spans="1:11">
      <c r="A171" s="466" t="s">
        <v>47</v>
      </c>
      <c r="B171" s="179">
        <v>100</v>
      </c>
      <c r="C171" s="180">
        <v>100</v>
      </c>
      <c r="D171" s="179">
        <v>100</v>
      </c>
      <c r="E171" s="180">
        <v>100</v>
      </c>
      <c r="F171" s="179">
        <v>100</v>
      </c>
      <c r="G171" s="180">
        <v>100</v>
      </c>
      <c r="H171" s="179">
        <v>100</v>
      </c>
      <c r="I171" s="180">
        <v>100</v>
      </c>
      <c r="J171" s="179">
        <v>100</v>
      </c>
      <c r="K171" s="180">
        <v>100</v>
      </c>
    </row>
    <row r="172" spans="1:11">
      <c r="A172" s="112" t="s">
        <v>85</v>
      </c>
      <c r="B172" s="499">
        <v>0.19119738539930115</v>
      </c>
      <c r="C172" s="498">
        <v>5.6473707055479577E-2</v>
      </c>
      <c r="D172" s="499">
        <v>0.16658904453122203</v>
      </c>
      <c r="E172" s="498">
        <v>0.2724109016496718</v>
      </c>
      <c r="F172" s="499">
        <v>0.18116632168874103</v>
      </c>
      <c r="G172" s="498">
        <v>0</v>
      </c>
      <c r="H172" s="499">
        <v>0</v>
      </c>
      <c r="I172" s="498">
        <v>9.5515526227136716E-2</v>
      </c>
      <c r="J172" s="499">
        <v>0</v>
      </c>
      <c r="K172" s="498">
        <v>4.8816557427654582E-2</v>
      </c>
    </row>
    <row r="173" spans="1:11">
      <c r="A173" s="112" t="s">
        <v>95</v>
      </c>
      <c r="B173" s="499">
        <v>75.770205231085114</v>
      </c>
      <c r="C173" s="498">
        <v>78.30476199366187</v>
      </c>
      <c r="D173" s="499">
        <v>80.571776591552322</v>
      </c>
      <c r="E173" s="498">
        <v>81.047239612976668</v>
      </c>
      <c r="F173" s="499">
        <v>83.268782249086755</v>
      </c>
      <c r="G173" s="498">
        <v>81.635513619308909</v>
      </c>
      <c r="H173" s="499">
        <v>80.250140161111503</v>
      </c>
      <c r="I173" s="498">
        <v>83.188871054039595</v>
      </c>
      <c r="J173" s="499">
        <v>87.21270386880785</v>
      </c>
      <c r="K173" s="498">
        <v>86.646876817160461</v>
      </c>
    </row>
    <row r="174" spans="1:11">
      <c r="A174" s="112" t="s">
        <v>96</v>
      </c>
      <c r="B174" s="499">
        <v>0</v>
      </c>
      <c r="C174" s="498">
        <v>0</v>
      </c>
      <c r="D174" s="499">
        <v>1.9704080535950991E-2</v>
      </c>
      <c r="E174" s="498">
        <v>0</v>
      </c>
      <c r="F174" s="499">
        <v>0</v>
      </c>
      <c r="G174" s="498">
        <v>0</v>
      </c>
      <c r="H174" s="499">
        <v>0</v>
      </c>
      <c r="I174" s="498">
        <v>0</v>
      </c>
      <c r="J174" s="499">
        <v>3.2225146355873029E-2</v>
      </c>
      <c r="K174" s="498">
        <v>0</v>
      </c>
    </row>
    <row r="175" spans="1:11">
      <c r="A175" s="112" t="s">
        <v>86</v>
      </c>
      <c r="B175" s="499">
        <v>0</v>
      </c>
      <c r="C175" s="498">
        <v>6.534147923774497E-2</v>
      </c>
      <c r="D175" s="499">
        <v>0</v>
      </c>
      <c r="E175" s="498">
        <v>0</v>
      </c>
      <c r="F175" s="499">
        <v>0</v>
      </c>
      <c r="G175" s="498">
        <v>0</v>
      </c>
      <c r="H175" s="499">
        <v>0</v>
      </c>
      <c r="I175" s="498">
        <v>0</v>
      </c>
      <c r="J175" s="499">
        <v>0</v>
      </c>
      <c r="K175" s="498">
        <v>4.8816557427654582E-2</v>
      </c>
    </row>
    <row r="176" spans="1:11">
      <c r="A176" s="112" t="s">
        <v>97</v>
      </c>
      <c r="B176" s="499">
        <v>0</v>
      </c>
      <c r="C176" s="498">
        <v>0</v>
      </c>
      <c r="D176" s="499">
        <v>0</v>
      </c>
      <c r="E176" s="498">
        <v>0</v>
      </c>
      <c r="F176" s="499">
        <v>0</v>
      </c>
      <c r="G176" s="498">
        <v>0</v>
      </c>
      <c r="H176" s="500">
        <v>0</v>
      </c>
      <c r="I176" s="498">
        <v>4.0821988387531462E-2</v>
      </c>
      <c r="J176" s="500">
        <v>4.4399090534758399E-2</v>
      </c>
      <c r="K176" s="498">
        <v>0</v>
      </c>
    </row>
    <row r="177" spans="1:11">
      <c r="A177" s="112" t="s">
        <v>98</v>
      </c>
      <c r="B177" s="499">
        <v>13.876409256590657</v>
      </c>
      <c r="C177" s="498">
        <v>11.671388366416346</v>
      </c>
      <c r="D177" s="499">
        <v>11.459714111704224</v>
      </c>
      <c r="E177" s="498">
        <v>9.7190300955393258</v>
      </c>
      <c r="F177" s="499">
        <v>7.2538487261213893</v>
      </c>
      <c r="G177" s="498">
        <v>7.6540772458825845</v>
      </c>
      <c r="H177" s="499">
        <v>10.209630438356511</v>
      </c>
      <c r="I177" s="498">
        <v>9.2111051661613459</v>
      </c>
      <c r="J177" s="499">
        <v>5.369783554433643</v>
      </c>
      <c r="K177" s="498">
        <v>5.3364394064480933</v>
      </c>
    </row>
    <row r="178" spans="1:11">
      <c r="A178" s="112" t="s">
        <v>99</v>
      </c>
      <c r="B178" s="499">
        <v>1.1354110743786086</v>
      </c>
      <c r="C178" s="498">
        <v>0.44572223337176031</v>
      </c>
      <c r="D178" s="499">
        <v>0.44602873213198146</v>
      </c>
      <c r="E178" s="498">
        <v>0.82505311360881439</v>
      </c>
      <c r="F178" s="499">
        <v>0.39026950606780192</v>
      </c>
      <c r="G178" s="498">
        <v>0.72733177781766278</v>
      </c>
      <c r="H178" s="499">
        <v>0.2343746706740801</v>
      </c>
      <c r="I178" s="498">
        <v>0.21045122168717673</v>
      </c>
      <c r="J178" s="499">
        <v>0.13104892851388367</v>
      </c>
      <c r="K178" s="498">
        <v>0.78609015269532012</v>
      </c>
    </row>
    <row r="179" spans="1:11">
      <c r="A179" s="112" t="s">
        <v>100</v>
      </c>
      <c r="B179" s="499">
        <v>0</v>
      </c>
      <c r="C179" s="498">
        <v>0.24689744654833637</v>
      </c>
      <c r="D179" s="499">
        <v>0.10702898291118834</v>
      </c>
      <c r="E179" s="498">
        <v>8.3417692371191357E-2</v>
      </c>
      <c r="F179" s="499">
        <v>0.17058417673028653</v>
      </c>
      <c r="G179" s="498">
        <v>0</v>
      </c>
      <c r="H179" s="499">
        <v>0</v>
      </c>
      <c r="I179" s="498">
        <v>4.2803638309256285E-2</v>
      </c>
      <c r="J179" s="499">
        <v>7.483395098197182E-2</v>
      </c>
      <c r="K179" s="498">
        <v>0</v>
      </c>
    </row>
    <row r="180" spans="1:11">
      <c r="A180" s="112" t="s">
        <v>101</v>
      </c>
      <c r="B180" s="499">
        <v>1.6831021069386756</v>
      </c>
      <c r="C180" s="498">
        <v>1.7306157500968453</v>
      </c>
      <c r="D180" s="499">
        <v>1.41779815856411</v>
      </c>
      <c r="E180" s="498">
        <v>2.0780563677677515</v>
      </c>
      <c r="F180" s="499">
        <v>2.116852277489238</v>
      </c>
      <c r="G180" s="498">
        <v>2.1610556994265102</v>
      </c>
      <c r="H180" s="499">
        <v>1.7717207569121558</v>
      </c>
      <c r="I180" s="498">
        <v>1.7394923012900541</v>
      </c>
      <c r="J180" s="499">
        <v>1.1253737221834326</v>
      </c>
      <c r="K180" s="498">
        <v>1.104474611800685</v>
      </c>
    </row>
    <row r="181" spans="1:11">
      <c r="A181" s="112" t="s">
        <v>102</v>
      </c>
      <c r="B181" s="499">
        <v>0</v>
      </c>
      <c r="C181" s="498">
        <v>0</v>
      </c>
      <c r="D181" s="499">
        <v>0</v>
      </c>
      <c r="E181" s="498">
        <v>0</v>
      </c>
      <c r="F181" s="499">
        <v>0</v>
      </c>
      <c r="G181" s="498">
        <v>3.5896515473962207E-2</v>
      </c>
      <c r="H181" s="499">
        <v>0.1062273687227845</v>
      </c>
      <c r="I181" s="498">
        <v>0</v>
      </c>
      <c r="J181" s="499">
        <v>0</v>
      </c>
      <c r="K181" s="498">
        <v>0</v>
      </c>
    </row>
    <row r="182" spans="1:11">
      <c r="A182" s="112" t="s">
        <v>87</v>
      </c>
      <c r="B182" s="499">
        <v>0</v>
      </c>
      <c r="C182" s="498">
        <v>0</v>
      </c>
      <c r="D182" s="499">
        <v>1.9704080535950991E-2</v>
      </c>
      <c r="E182" s="498">
        <v>0</v>
      </c>
      <c r="F182" s="499">
        <v>0</v>
      </c>
      <c r="G182" s="498">
        <v>1.7948257736981103E-2</v>
      </c>
      <c r="H182" s="499">
        <v>2.1498396051039721E-2</v>
      </c>
      <c r="I182" s="498">
        <v>0</v>
      </c>
      <c r="J182" s="499">
        <v>0</v>
      </c>
      <c r="K182" s="498">
        <v>0</v>
      </c>
    </row>
    <row r="183" spans="1:11">
      <c r="A183" s="112" t="s">
        <v>88</v>
      </c>
      <c r="B183" s="499">
        <v>7.2518436890734934</v>
      </c>
      <c r="C183" s="498">
        <v>7.47879902361161</v>
      </c>
      <c r="D183" s="499">
        <v>5.791656217533049</v>
      </c>
      <c r="E183" s="498">
        <v>5.9747922160865805</v>
      </c>
      <c r="F183" s="499">
        <v>6.6184967428157808</v>
      </c>
      <c r="G183" s="498">
        <v>7.7062126612138151</v>
      </c>
      <c r="H183" s="499">
        <v>7.1138614070067909</v>
      </c>
      <c r="I183" s="498">
        <v>5.3179557299407492</v>
      </c>
      <c r="J183" s="499">
        <v>5.6938253039010327</v>
      </c>
      <c r="K183" s="498">
        <v>5.4760691185021928</v>
      </c>
    </row>
    <row r="184" spans="1:11">
      <c r="A184" s="112" t="s">
        <v>89</v>
      </c>
      <c r="B184" s="499">
        <v>9.1831256534147102E-2</v>
      </c>
      <c r="C184" s="498">
        <v>0</v>
      </c>
      <c r="D184" s="499">
        <v>0</v>
      </c>
      <c r="E184" s="498">
        <v>0</v>
      </c>
      <c r="F184" s="499">
        <v>0</v>
      </c>
      <c r="G184" s="498">
        <v>0</v>
      </c>
      <c r="H184" s="499">
        <v>0.16777179663360409</v>
      </c>
      <c r="I184" s="498">
        <v>0.11731367536610982</v>
      </c>
      <c r="J184" s="499">
        <v>0.10884938324650446</v>
      </c>
      <c r="K184" s="498">
        <v>0</v>
      </c>
    </row>
    <row r="185" spans="1:11" ht="12" customHeight="1">
      <c r="A185" s="112" t="s">
        <v>377</v>
      </c>
      <c r="B185" s="499">
        <v>0</v>
      </c>
      <c r="C185" s="498">
        <v>0</v>
      </c>
      <c r="D185" s="499">
        <v>0</v>
      </c>
      <c r="E185" s="498">
        <v>0</v>
      </c>
      <c r="F185" s="499">
        <v>0</v>
      </c>
      <c r="G185" s="498">
        <v>0</v>
      </c>
      <c r="H185" s="499">
        <v>0</v>
      </c>
      <c r="I185" s="498">
        <v>1.7834849295523453E-2</v>
      </c>
      <c r="J185" s="499">
        <v>0.1220974989705856</v>
      </c>
      <c r="K185" s="498">
        <v>5.7072298757331455E-2</v>
      </c>
    </row>
    <row r="186" spans="1:11">
      <c r="A186" s="112" t="s">
        <v>54</v>
      </c>
      <c r="B186" s="499">
        <v>0</v>
      </c>
      <c r="C186" s="498">
        <v>0</v>
      </c>
      <c r="D186" s="499">
        <v>0</v>
      </c>
      <c r="E186" s="498">
        <v>0</v>
      </c>
      <c r="F186" s="499">
        <v>0</v>
      </c>
      <c r="G186" s="498">
        <v>2.0512294556549831E-2</v>
      </c>
      <c r="H186" s="499">
        <v>0.12477500453152465</v>
      </c>
      <c r="I186" s="498">
        <v>1.7834849295523453E-2</v>
      </c>
      <c r="J186" s="499">
        <v>8.4859552070465652E-2</v>
      </c>
      <c r="K186" s="498">
        <v>0.49534447978061263</v>
      </c>
    </row>
    <row r="187" spans="1:11">
      <c r="A187" s="466" t="s">
        <v>7</v>
      </c>
      <c r="B187" s="179">
        <v>100</v>
      </c>
      <c r="C187" s="180">
        <v>100</v>
      </c>
      <c r="D187" s="179">
        <v>100</v>
      </c>
      <c r="E187" s="180">
        <v>100</v>
      </c>
      <c r="F187" s="179">
        <v>100</v>
      </c>
      <c r="G187" s="180">
        <v>100</v>
      </c>
      <c r="H187" s="179">
        <v>100</v>
      </c>
      <c r="I187" s="180">
        <v>100</v>
      </c>
      <c r="J187" s="179">
        <v>100</v>
      </c>
      <c r="K187" s="180">
        <v>100</v>
      </c>
    </row>
    <row r="188" spans="1:11">
      <c r="A188" s="112" t="s">
        <v>85</v>
      </c>
      <c r="B188" s="499">
        <v>7.7769072284611593E-2</v>
      </c>
      <c r="C188" s="498">
        <v>6.6577896138482029E-2</v>
      </c>
      <c r="D188" s="499">
        <v>0</v>
      </c>
      <c r="E188" s="498">
        <v>0</v>
      </c>
      <c r="F188" s="499">
        <v>0</v>
      </c>
      <c r="G188" s="498">
        <v>0</v>
      </c>
      <c r="H188" s="499">
        <v>0</v>
      </c>
      <c r="I188" s="498">
        <v>0.15583329925899675</v>
      </c>
      <c r="J188" s="499">
        <v>0</v>
      </c>
      <c r="K188" s="498">
        <v>0</v>
      </c>
    </row>
    <row r="189" spans="1:11">
      <c r="A189" s="112" t="s">
        <v>95</v>
      </c>
      <c r="B189" s="499">
        <v>68.578973332172595</v>
      </c>
      <c r="C189" s="498">
        <v>72.19413663138414</v>
      </c>
      <c r="D189" s="499">
        <v>73.412090989093031</v>
      </c>
      <c r="E189" s="498">
        <v>73.721156971075715</v>
      </c>
      <c r="F189" s="499">
        <v>75.204945644265024</v>
      </c>
      <c r="G189" s="498">
        <v>74.981293894843304</v>
      </c>
      <c r="H189" s="499">
        <v>73.068467726327597</v>
      </c>
      <c r="I189" s="498">
        <v>73.299804186145835</v>
      </c>
      <c r="J189" s="499">
        <v>73.084840429360426</v>
      </c>
      <c r="K189" s="498">
        <v>77.448882488885303</v>
      </c>
    </row>
    <row r="190" spans="1:11">
      <c r="A190" s="112" t="s">
        <v>96</v>
      </c>
      <c r="B190" s="499">
        <v>0</v>
      </c>
      <c r="C190" s="498">
        <v>0</v>
      </c>
      <c r="D190" s="499">
        <v>0</v>
      </c>
      <c r="E190" s="498">
        <v>0</v>
      </c>
      <c r="F190" s="499">
        <v>0</v>
      </c>
      <c r="G190" s="498">
        <v>0</v>
      </c>
      <c r="H190" s="499">
        <v>0</v>
      </c>
      <c r="I190" s="498">
        <v>3.1802714134489131E-2</v>
      </c>
      <c r="J190" s="499">
        <v>0</v>
      </c>
      <c r="K190" s="498">
        <v>0</v>
      </c>
    </row>
    <row r="191" spans="1:11">
      <c r="A191" s="112" t="s">
        <v>86</v>
      </c>
      <c r="B191" s="499">
        <v>0</v>
      </c>
      <c r="C191" s="498">
        <v>5.077975129206256E-2</v>
      </c>
      <c r="D191" s="499">
        <v>8.7468999173311288E-2</v>
      </c>
      <c r="E191" s="498">
        <v>0.11158054381973784</v>
      </c>
      <c r="F191" s="499">
        <v>3.1799587144343174E-2</v>
      </c>
      <c r="G191" s="498">
        <v>0.14500456686981067</v>
      </c>
      <c r="H191" s="499">
        <v>0</v>
      </c>
      <c r="I191" s="498">
        <v>0.19944845007201042</v>
      </c>
      <c r="J191" s="499">
        <v>9.6927587414768507E-2</v>
      </c>
      <c r="K191" s="498">
        <v>0.28648967076345216</v>
      </c>
    </row>
    <row r="192" spans="1:11">
      <c r="A192" s="112" t="s">
        <v>97</v>
      </c>
      <c r="B192" s="499">
        <v>0</v>
      </c>
      <c r="C192" s="498">
        <v>0</v>
      </c>
      <c r="D192" s="499">
        <v>0</v>
      </c>
      <c r="E192" s="498">
        <v>0</v>
      </c>
      <c r="F192" s="499">
        <v>0</v>
      </c>
      <c r="G192" s="498">
        <v>0</v>
      </c>
      <c r="H192" s="499">
        <v>0</v>
      </c>
      <c r="I192" s="498">
        <v>4.1343528374835875E-2</v>
      </c>
      <c r="J192" s="499">
        <v>0</v>
      </c>
      <c r="K192" s="498">
        <v>0</v>
      </c>
    </row>
    <row r="193" spans="1:11">
      <c r="A193" s="112" t="s">
        <v>98</v>
      </c>
      <c r="B193" s="499">
        <v>13.333333333333334</v>
      </c>
      <c r="C193" s="498">
        <v>12.493511476223793</v>
      </c>
      <c r="D193" s="499">
        <v>12.042454465452412</v>
      </c>
      <c r="E193" s="498">
        <v>10.488029465930019</v>
      </c>
      <c r="F193" s="499">
        <v>11.065717350178133</v>
      </c>
      <c r="G193" s="498">
        <v>12.771238524772045</v>
      </c>
      <c r="H193" s="499">
        <v>9.377155589521168</v>
      </c>
      <c r="I193" s="498">
        <v>9.5280931546929448</v>
      </c>
      <c r="J193" s="499">
        <v>5.7307236460127733</v>
      </c>
      <c r="K193" s="498">
        <v>4.7630795877368319</v>
      </c>
    </row>
    <row r="194" spans="1:11">
      <c r="A194" s="112" t="s">
        <v>99</v>
      </c>
      <c r="B194" s="499">
        <v>7.479759728388613</v>
      </c>
      <c r="C194" s="498">
        <v>6.0924417161299056</v>
      </c>
      <c r="D194" s="499">
        <v>6.025760686951652</v>
      </c>
      <c r="E194" s="498">
        <v>5.7106489004441556</v>
      </c>
      <c r="F194" s="499">
        <v>5.5697785347397017</v>
      </c>
      <c r="G194" s="498">
        <v>6.5174650518352628</v>
      </c>
      <c r="H194" s="499">
        <v>6.1450739661854685</v>
      </c>
      <c r="I194" s="498">
        <v>7.8643568809715276</v>
      </c>
      <c r="J194" s="499">
        <v>9.4019759792325441</v>
      </c>
      <c r="K194" s="498">
        <v>7.8872771397354633</v>
      </c>
    </row>
    <row r="195" spans="1:11">
      <c r="A195" s="112" t="s">
        <v>100</v>
      </c>
      <c r="B195" s="499">
        <v>0.31455848640492151</v>
      </c>
      <c r="C195" s="498">
        <v>0.20086212733304745</v>
      </c>
      <c r="D195" s="499">
        <v>5.9734926264700394E-2</v>
      </c>
      <c r="E195" s="498">
        <v>0.23941068139963165</v>
      </c>
      <c r="F195" s="499">
        <v>0</v>
      </c>
      <c r="G195" s="498">
        <v>0</v>
      </c>
      <c r="H195" s="499">
        <v>3.5233808576206761E-2</v>
      </c>
      <c r="I195" s="498">
        <v>7.6780838410409474E-2</v>
      </c>
      <c r="J195" s="499">
        <v>0.12811715762249104</v>
      </c>
      <c r="K195" s="498">
        <v>0</v>
      </c>
    </row>
    <row r="196" spans="1:11">
      <c r="A196" s="112" t="s">
        <v>101</v>
      </c>
      <c r="B196" s="499">
        <v>6.9800644206494304</v>
      </c>
      <c r="C196" s="498">
        <v>6.6290144214493667</v>
      </c>
      <c r="D196" s="499">
        <v>5.487613003013414</v>
      </c>
      <c r="E196" s="498">
        <v>6.2170945726356841</v>
      </c>
      <c r="F196" s="499">
        <v>5.677573745398492</v>
      </c>
      <c r="G196" s="498">
        <v>3.5430653242993597</v>
      </c>
      <c r="H196" s="499">
        <v>7.6492102168119853</v>
      </c>
      <c r="I196" s="498">
        <v>5.3896513968206365</v>
      </c>
      <c r="J196" s="499">
        <v>4.9433069581531939</v>
      </c>
      <c r="K196" s="498">
        <v>3.6226593693199272</v>
      </c>
    </row>
    <row r="197" spans="1:11">
      <c r="A197" s="112" t="s">
        <v>102</v>
      </c>
      <c r="B197" s="499">
        <v>4.759002930849366E-2</v>
      </c>
      <c r="C197" s="498">
        <v>0</v>
      </c>
      <c r="D197" s="499">
        <v>0</v>
      </c>
      <c r="E197" s="498">
        <v>0</v>
      </c>
      <c r="F197" s="499">
        <v>0</v>
      </c>
      <c r="G197" s="498">
        <v>3.0961829224870605E-2</v>
      </c>
      <c r="H197" s="499">
        <v>0</v>
      </c>
      <c r="I197" s="498">
        <v>0</v>
      </c>
      <c r="J197" s="499">
        <v>0</v>
      </c>
      <c r="K197" s="498">
        <v>0</v>
      </c>
    </row>
    <row r="198" spans="1:11">
      <c r="A198" s="112" t="s">
        <v>87</v>
      </c>
      <c r="B198" s="499">
        <v>0</v>
      </c>
      <c r="C198" s="498">
        <v>0</v>
      </c>
      <c r="D198" s="499">
        <v>0</v>
      </c>
      <c r="E198" s="498">
        <v>0</v>
      </c>
      <c r="F198" s="499">
        <v>0</v>
      </c>
      <c r="G198" s="498">
        <v>0</v>
      </c>
      <c r="H198" s="499">
        <v>0</v>
      </c>
      <c r="I198" s="498">
        <v>0</v>
      </c>
      <c r="J198" s="499">
        <v>0</v>
      </c>
      <c r="K198" s="498">
        <v>0</v>
      </c>
    </row>
    <row r="199" spans="1:11">
      <c r="A199" s="112" t="s">
        <v>88</v>
      </c>
      <c r="B199" s="499">
        <v>2.8832593366414208</v>
      </c>
      <c r="C199" s="498">
        <v>1.737795933106141</v>
      </c>
      <c r="D199" s="499">
        <v>2.4267313795034533</v>
      </c>
      <c r="E199" s="498">
        <v>2.8685949517928719</v>
      </c>
      <c r="F199" s="499">
        <v>2.0233161040654966</v>
      </c>
      <c r="G199" s="498">
        <v>1.724573887825293</v>
      </c>
      <c r="H199" s="499">
        <v>2.5884443032886542</v>
      </c>
      <c r="I199" s="498">
        <v>2.7204950319617276</v>
      </c>
      <c r="J199" s="499">
        <v>4.5661530784105793</v>
      </c>
      <c r="K199" s="498">
        <v>5.2278071204515362</v>
      </c>
    </row>
    <row r="200" spans="1:11">
      <c r="A200" s="112" t="s">
        <v>89</v>
      </c>
      <c r="B200" s="499">
        <v>0</v>
      </c>
      <c r="C200" s="498">
        <v>0</v>
      </c>
      <c r="D200" s="499">
        <v>0.11040294407850876</v>
      </c>
      <c r="E200" s="498">
        <v>0.32824179395515113</v>
      </c>
      <c r="F200" s="499">
        <v>6.683303060845007E-2</v>
      </c>
      <c r="G200" s="498">
        <v>3.5606103608601197E-2</v>
      </c>
      <c r="H200" s="499">
        <v>0.56125968309422314</v>
      </c>
      <c r="I200" s="498">
        <v>0.3107579495427224</v>
      </c>
      <c r="J200" s="499">
        <v>0.25191575937006666</v>
      </c>
      <c r="K200" s="498">
        <v>0.16313295839606062</v>
      </c>
    </row>
    <row r="201" spans="1:11" ht="12" customHeight="1">
      <c r="A201" s="112" t="s">
        <v>377</v>
      </c>
      <c r="B201" s="499">
        <v>0</v>
      </c>
      <c r="C201" s="498">
        <v>0</v>
      </c>
      <c r="D201" s="499">
        <v>0</v>
      </c>
      <c r="E201" s="498">
        <v>0</v>
      </c>
      <c r="F201" s="499">
        <v>0</v>
      </c>
      <c r="G201" s="498">
        <v>0</v>
      </c>
      <c r="H201" s="499">
        <v>0</v>
      </c>
      <c r="I201" s="498">
        <v>0</v>
      </c>
      <c r="J201" s="499">
        <v>0</v>
      </c>
      <c r="K201" s="498">
        <v>0</v>
      </c>
    </row>
    <row r="202" spans="1:11">
      <c r="A202" s="112" t="s">
        <v>54</v>
      </c>
      <c r="B202" s="499">
        <v>0.30469226081657524</v>
      </c>
      <c r="C202" s="498">
        <v>0.53488004694305902</v>
      </c>
      <c r="D202" s="499">
        <v>0.34774260646950583</v>
      </c>
      <c r="E202" s="498">
        <v>0.31524211894702631</v>
      </c>
      <c r="F202" s="499">
        <v>0.36003600360036003</v>
      </c>
      <c r="G202" s="498">
        <v>0.25079081672145193</v>
      </c>
      <c r="H202" s="499">
        <v>0.57515470619469899</v>
      </c>
      <c r="I202" s="498">
        <v>0.38163256961386965</v>
      </c>
      <c r="J202" s="499">
        <v>1.7960394044231609</v>
      </c>
      <c r="K202" s="498">
        <v>0.60067166471142086</v>
      </c>
    </row>
    <row r="203" spans="1:11">
      <c r="A203" s="466" t="s">
        <v>1</v>
      </c>
      <c r="B203" s="179">
        <v>100</v>
      </c>
      <c r="C203" s="180">
        <v>100</v>
      </c>
      <c r="D203" s="179">
        <v>100</v>
      </c>
      <c r="E203" s="180">
        <v>100</v>
      </c>
      <c r="F203" s="179">
        <v>100</v>
      </c>
      <c r="G203" s="180">
        <v>100</v>
      </c>
      <c r="H203" s="179">
        <v>100</v>
      </c>
      <c r="I203" s="180">
        <v>100</v>
      </c>
      <c r="J203" s="179">
        <v>100</v>
      </c>
      <c r="K203" s="180">
        <v>100</v>
      </c>
    </row>
    <row r="204" spans="1:11">
      <c r="A204" s="112" t="s">
        <v>85</v>
      </c>
      <c r="B204" s="499">
        <v>2.0261884861839274E-2</v>
      </c>
      <c r="C204" s="498">
        <v>1.932823079648853E-2</v>
      </c>
      <c r="D204" s="499">
        <v>1.7093426945808784E-2</v>
      </c>
      <c r="E204" s="498">
        <v>7.7758015419005207E-3</v>
      </c>
      <c r="F204" s="499">
        <v>2.152361698803287E-2</v>
      </c>
      <c r="G204" s="498">
        <v>3.3772928652342875E-2</v>
      </c>
      <c r="H204" s="499">
        <v>3.4496821692828035E-2</v>
      </c>
      <c r="I204" s="498">
        <v>2.9770063737920634E-2</v>
      </c>
      <c r="J204" s="499">
        <v>2.3111606359818824E-2</v>
      </c>
      <c r="K204" s="498">
        <v>6.1137083074428562E-2</v>
      </c>
    </row>
    <row r="205" spans="1:11">
      <c r="A205" s="112" t="s">
        <v>95</v>
      </c>
      <c r="B205" s="499">
        <v>88.778533980266374</v>
      </c>
      <c r="C205" s="498">
        <v>89.68142374185841</v>
      </c>
      <c r="D205" s="499">
        <v>90.142144896685821</v>
      </c>
      <c r="E205" s="498">
        <v>90.501244537499417</v>
      </c>
      <c r="F205" s="499">
        <v>91.439658938359543</v>
      </c>
      <c r="G205" s="498">
        <v>91.864554920488985</v>
      </c>
      <c r="H205" s="499">
        <v>92.842676094775797</v>
      </c>
      <c r="I205" s="498">
        <v>93.358991273159248</v>
      </c>
      <c r="J205" s="499">
        <v>93.242125029663342</v>
      </c>
      <c r="K205" s="498">
        <v>93.940628358539328</v>
      </c>
    </row>
    <row r="206" spans="1:11">
      <c r="A206" s="112" t="s">
        <v>96</v>
      </c>
      <c r="B206" s="499">
        <v>0</v>
      </c>
      <c r="C206" s="498">
        <v>0</v>
      </c>
      <c r="D206" s="499">
        <v>0</v>
      </c>
      <c r="E206" s="498">
        <v>0</v>
      </c>
      <c r="F206" s="499">
        <v>0</v>
      </c>
      <c r="G206" s="498">
        <v>0</v>
      </c>
      <c r="H206" s="499">
        <v>2.0774752619458662E-2</v>
      </c>
      <c r="I206" s="498">
        <v>0</v>
      </c>
      <c r="J206" s="499">
        <v>0</v>
      </c>
      <c r="K206" s="498">
        <v>0</v>
      </c>
    </row>
    <row r="207" spans="1:11">
      <c r="A207" s="112" t="s">
        <v>86</v>
      </c>
      <c r="B207" s="499">
        <v>0.2886414044380764</v>
      </c>
      <c r="C207" s="498">
        <v>0.50688720584304603</v>
      </c>
      <c r="D207" s="499">
        <v>0.70891409584612886</v>
      </c>
      <c r="E207" s="498">
        <v>1.3705054843956033</v>
      </c>
      <c r="F207" s="499">
        <v>0.47080919233823004</v>
      </c>
      <c r="G207" s="498">
        <v>0.41778363592157491</v>
      </c>
      <c r="H207" s="499">
        <v>0.39510359778852377</v>
      </c>
      <c r="I207" s="498">
        <v>0.25864973842322891</v>
      </c>
      <c r="J207" s="499">
        <v>0.39035228003563038</v>
      </c>
      <c r="K207" s="498">
        <v>0.24734850404158124</v>
      </c>
    </row>
    <row r="208" spans="1:11">
      <c r="A208" s="112" t="s">
        <v>97</v>
      </c>
      <c r="B208" s="499">
        <v>3.6181937253284412E-2</v>
      </c>
      <c r="C208" s="498">
        <v>1.9502359001862302E-2</v>
      </c>
      <c r="D208" s="499">
        <v>1.810387582930487E-2</v>
      </c>
      <c r="E208" s="498">
        <v>1.2523133009587155E-2</v>
      </c>
      <c r="F208" s="499">
        <v>0</v>
      </c>
      <c r="G208" s="498">
        <v>5.159752988552385E-3</v>
      </c>
      <c r="H208" s="499">
        <v>0</v>
      </c>
      <c r="I208" s="498">
        <v>1.0637264980695862E-2</v>
      </c>
      <c r="J208" s="499">
        <v>0</v>
      </c>
      <c r="K208" s="498">
        <v>0</v>
      </c>
    </row>
    <row r="209" spans="1:11">
      <c r="A209" s="112" t="s">
        <v>98</v>
      </c>
      <c r="B209" s="499">
        <v>6.4057406261646062</v>
      </c>
      <c r="C209" s="498">
        <v>5.7915041107316085</v>
      </c>
      <c r="D209" s="499">
        <v>5.0925781687466474</v>
      </c>
      <c r="E209" s="498">
        <v>4.6617976507257275</v>
      </c>
      <c r="F209" s="499">
        <v>4.8001651738311075</v>
      </c>
      <c r="G209" s="498">
        <v>4.6099265829692193</v>
      </c>
      <c r="H209" s="499">
        <v>4.5143307463272384</v>
      </c>
      <c r="I209" s="498">
        <v>3.8544736481392636</v>
      </c>
      <c r="J209" s="499">
        <v>3.73899017412807</v>
      </c>
      <c r="K209" s="498">
        <v>3.3956082639735237</v>
      </c>
    </row>
    <row r="210" spans="1:11">
      <c r="A210" s="112" t="s">
        <v>99</v>
      </c>
      <c r="B210" s="499">
        <v>0.73431241655540713</v>
      </c>
      <c r="C210" s="498">
        <v>0.64749573168236574</v>
      </c>
      <c r="D210" s="499">
        <v>0.55170509038886284</v>
      </c>
      <c r="E210" s="498">
        <v>0.38576160702081214</v>
      </c>
      <c r="F210" s="499">
        <v>0.58257256647608968</v>
      </c>
      <c r="G210" s="498">
        <v>0.47657354876083846</v>
      </c>
      <c r="H210" s="499">
        <v>0.63911111656246078</v>
      </c>
      <c r="I210" s="498">
        <v>0.68578233157425816</v>
      </c>
      <c r="J210" s="499">
        <v>0.49689953673610465</v>
      </c>
      <c r="K210" s="498">
        <v>0.65210666254196925</v>
      </c>
    </row>
    <row r="211" spans="1:11">
      <c r="A211" s="112" t="s">
        <v>100</v>
      </c>
      <c r="B211" s="499">
        <v>9.8324414485800399E-2</v>
      </c>
      <c r="C211" s="498">
        <v>5.6504602643788544E-2</v>
      </c>
      <c r="D211" s="499">
        <v>5.4816851929662659E-2</v>
      </c>
      <c r="E211" s="498">
        <v>4.4690396230291411E-2</v>
      </c>
      <c r="F211" s="499">
        <v>3.1249103182625498E-2</v>
      </c>
      <c r="G211" s="498">
        <v>2.4938806111336524E-2</v>
      </c>
      <c r="H211" s="499">
        <v>8.6548692647117453E-2</v>
      </c>
      <c r="I211" s="498">
        <v>9.566399378612386E-3</v>
      </c>
      <c r="J211" s="499">
        <v>2.7238678924072182E-2</v>
      </c>
      <c r="K211" s="498">
        <v>3.7535635518978497E-2</v>
      </c>
    </row>
    <row r="212" spans="1:11">
      <c r="A212" s="112" t="s">
        <v>101</v>
      </c>
      <c r="B212" s="499">
        <v>0.77112753771062414</v>
      </c>
      <c r="C212" s="498">
        <v>0.62076705215749195</v>
      </c>
      <c r="D212" s="499">
        <v>0.39904310490732925</v>
      </c>
      <c r="E212" s="498">
        <v>0.38306053911678356</v>
      </c>
      <c r="F212" s="499">
        <v>0.36239393639850898</v>
      </c>
      <c r="G212" s="498">
        <v>0.36946958521058437</v>
      </c>
      <c r="H212" s="499">
        <v>0.44378244617729218</v>
      </c>
      <c r="I212" s="498">
        <v>0.1654130400018276</v>
      </c>
      <c r="J212" s="499">
        <v>0.10283289139264626</v>
      </c>
      <c r="K212" s="498">
        <v>0.20707936753454212</v>
      </c>
    </row>
    <row r="213" spans="1:11">
      <c r="A213" s="112" t="s">
        <v>102</v>
      </c>
      <c r="B213" s="499">
        <v>1.2120948979850278E-2</v>
      </c>
      <c r="C213" s="498">
        <v>2.4203820546954108E-2</v>
      </c>
      <c r="D213" s="499">
        <v>0</v>
      </c>
      <c r="E213" s="498">
        <v>0</v>
      </c>
      <c r="F213" s="499">
        <v>0</v>
      </c>
      <c r="G213" s="498">
        <v>9.6940813724317523E-3</v>
      </c>
      <c r="H213" s="499">
        <v>0</v>
      </c>
      <c r="I213" s="498">
        <v>0</v>
      </c>
      <c r="J213" s="499">
        <v>0</v>
      </c>
      <c r="K213" s="498">
        <v>0</v>
      </c>
    </row>
    <row r="214" spans="1:11">
      <c r="A214" s="112" t="s">
        <v>87</v>
      </c>
      <c r="B214" s="499">
        <v>0</v>
      </c>
      <c r="C214" s="498">
        <v>0</v>
      </c>
      <c r="D214" s="499">
        <v>1.5830365841438678E-2</v>
      </c>
      <c r="E214" s="498">
        <v>0</v>
      </c>
      <c r="F214" s="499">
        <v>1.0044354594415338E-2</v>
      </c>
      <c r="G214" s="498">
        <v>0</v>
      </c>
      <c r="H214" s="499">
        <v>7.0526835460892872E-3</v>
      </c>
      <c r="I214" s="498">
        <v>0</v>
      </c>
      <c r="J214" s="499">
        <v>0</v>
      </c>
      <c r="K214" s="498">
        <v>0</v>
      </c>
    </row>
    <row r="215" spans="1:11">
      <c r="A215" s="112" t="s">
        <v>88</v>
      </c>
      <c r="B215" s="499">
        <v>2.3251417427391896</v>
      </c>
      <c r="C215" s="498">
        <v>2.2314529518648696</v>
      </c>
      <c r="D215" s="499">
        <v>2.3069390050951886</v>
      </c>
      <c r="E215" s="498">
        <v>2.0670536014647976</v>
      </c>
      <c r="F215" s="499">
        <v>1.7775318948116923</v>
      </c>
      <c r="G215" s="498">
        <v>1.7340678945315218</v>
      </c>
      <c r="H215" s="499">
        <v>0.80615239315951026</v>
      </c>
      <c r="I215" s="498">
        <v>1.3324423731524</v>
      </c>
      <c r="J215" s="499">
        <v>1.5958013915112996</v>
      </c>
      <c r="K215" s="498">
        <v>1.1648047746928478</v>
      </c>
    </row>
    <row r="216" spans="1:11">
      <c r="A216" s="112" t="s">
        <v>89</v>
      </c>
      <c r="B216" s="499">
        <v>0.33685383582807793</v>
      </c>
      <c r="C216" s="498">
        <v>0.232983538790105</v>
      </c>
      <c r="D216" s="499">
        <v>0.42085195997611974</v>
      </c>
      <c r="E216" s="498">
        <v>0.2847580375186517</v>
      </c>
      <c r="F216" s="499">
        <v>0.34310239820923505</v>
      </c>
      <c r="G216" s="498">
        <v>0.18684560064606362</v>
      </c>
      <c r="H216" s="499">
        <v>7.6199646139269037E-2</v>
      </c>
      <c r="I216" s="498">
        <v>0.17869177346766271</v>
      </c>
      <c r="J216" s="499">
        <v>0.24487297214569942</v>
      </c>
      <c r="K216" s="498">
        <v>0.20154569480261456</v>
      </c>
    </row>
    <row r="217" spans="1:11" ht="12" customHeight="1">
      <c r="A217" s="112" t="s">
        <v>377</v>
      </c>
      <c r="B217" s="499">
        <v>0</v>
      </c>
      <c r="C217" s="498">
        <v>0</v>
      </c>
      <c r="D217" s="499">
        <v>0.13413708928410539</v>
      </c>
      <c r="E217" s="498">
        <v>9.0854102226416607E-3</v>
      </c>
      <c r="F217" s="499">
        <v>1.0203788794326695E-2</v>
      </c>
      <c r="G217" s="498">
        <v>0</v>
      </c>
      <c r="H217" s="499">
        <v>7.3593219611366471E-3</v>
      </c>
      <c r="I217" s="498">
        <v>0</v>
      </c>
      <c r="J217" s="499">
        <v>0</v>
      </c>
      <c r="K217" s="498">
        <v>0</v>
      </c>
    </row>
    <row r="218" spans="1:11">
      <c r="A218" s="112" t="s">
        <v>54</v>
      </c>
      <c r="B218" s="499">
        <v>0.19275927071687274</v>
      </c>
      <c r="C218" s="498">
        <v>0.16794665408300169</v>
      </c>
      <c r="D218" s="499">
        <v>0.13784206852359104</v>
      </c>
      <c r="E218" s="498">
        <v>0.27174380125378661</v>
      </c>
      <c r="F218" s="499">
        <v>0.15074503601618577</v>
      </c>
      <c r="G218" s="498">
        <v>0.26721266234654617</v>
      </c>
      <c r="H218" s="499">
        <v>0.12641168660327429</v>
      </c>
      <c r="I218" s="498">
        <v>0.11558209398487651</v>
      </c>
      <c r="J218" s="499">
        <v>0.13777543910332468</v>
      </c>
      <c r="K218" s="498">
        <v>9.2205655280190521E-2</v>
      </c>
    </row>
    <row r="219" spans="1:11">
      <c r="A219" s="131" t="s">
        <v>305</v>
      </c>
      <c r="B219" s="151"/>
      <c r="C219" s="172"/>
      <c r="D219" s="151"/>
      <c r="E219" s="172"/>
      <c r="F219" s="151"/>
      <c r="G219" s="172"/>
      <c r="H219" s="151"/>
      <c r="I219" s="172"/>
      <c r="J219" s="151"/>
      <c r="K219" s="172"/>
    </row>
    <row r="220" spans="1:11">
      <c r="A220" s="463" t="s">
        <v>282</v>
      </c>
      <c r="B220" s="179">
        <v>100</v>
      </c>
      <c r="C220" s="180">
        <v>100</v>
      </c>
      <c r="D220" s="179">
        <v>100</v>
      </c>
      <c r="E220" s="180">
        <v>100</v>
      </c>
      <c r="F220" s="179">
        <v>100</v>
      </c>
      <c r="G220" s="180">
        <v>100</v>
      </c>
      <c r="H220" s="179">
        <v>100.00000000000003</v>
      </c>
      <c r="I220" s="180">
        <v>100</v>
      </c>
      <c r="J220" s="179">
        <v>100.00000000000003</v>
      </c>
      <c r="K220" s="180">
        <v>100</v>
      </c>
    </row>
    <row r="221" spans="1:11">
      <c r="A221" s="112" t="s">
        <v>85</v>
      </c>
      <c r="B221" s="499">
        <v>0</v>
      </c>
      <c r="C221" s="498">
        <v>0</v>
      </c>
      <c r="D221" s="499">
        <v>0</v>
      </c>
      <c r="E221" s="498">
        <v>0</v>
      </c>
      <c r="F221" s="499">
        <v>0</v>
      </c>
      <c r="G221" s="498">
        <v>9.30739797117527E-2</v>
      </c>
      <c r="H221" s="499">
        <v>0</v>
      </c>
      <c r="I221" s="498">
        <v>0</v>
      </c>
      <c r="J221" s="499">
        <v>0</v>
      </c>
      <c r="K221" s="498">
        <v>0</v>
      </c>
    </row>
    <row r="222" spans="1:11">
      <c r="A222" s="112" t="s">
        <v>95</v>
      </c>
      <c r="B222" s="499">
        <v>50.704193306181885</v>
      </c>
      <c r="C222" s="498">
        <v>58.815998268897864</v>
      </c>
      <c r="D222" s="499">
        <v>58.439893306469145</v>
      </c>
      <c r="E222" s="498">
        <v>66.706865604666817</v>
      </c>
      <c r="F222" s="499">
        <v>70.603714671988669</v>
      </c>
      <c r="G222" s="498">
        <v>68.858762586140443</v>
      </c>
      <c r="H222" s="499">
        <v>67.472550346047768</v>
      </c>
      <c r="I222" s="498">
        <v>67.865545821066704</v>
      </c>
      <c r="J222" s="499">
        <v>59.869288883559179</v>
      </c>
      <c r="K222" s="498">
        <v>62.184817931839007</v>
      </c>
    </row>
    <row r="223" spans="1:11">
      <c r="A223" s="112" t="s">
        <v>96</v>
      </c>
      <c r="B223" s="499">
        <v>0</v>
      </c>
      <c r="C223" s="498">
        <v>6.3113098672821694E-2</v>
      </c>
      <c r="D223" s="499">
        <v>0</v>
      </c>
      <c r="E223" s="498">
        <v>0</v>
      </c>
      <c r="F223" s="499">
        <v>0</v>
      </c>
      <c r="G223" s="498">
        <v>6.6750025853883246E-2</v>
      </c>
      <c r="H223" s="499">
        <v>0.11864494978404538</v>
      </c>
      <c r="I223" s="498">
        <v>0</v>
      </c>
      <c r="J223" s="499">
        <v>0</v>
      </c>
      <c r="K223" s="498">
        <v>0</v>
      </c>
    </row>
    <row r="224" spans="1:11">
      <c r="A224" s="112" t="s">
        <v>86</v>
      </c>
      <c r="B224" s="499">
        <v>4.5323200837296085</v>
      </c>
      <c r="C224" s="498">
        <v>3.7128534333525676</v>
      </c>
      <c r="D224" s="499">
        <v>2.3170354767437868</v>
      </c>
      <c r="E224" s="498">
        <v>9.1148754767781018E-2</v>
      </c>
      <c r="F224" s="499">
        <v>0.11990600656666452</v>
      </c>
      <c r="G224" s="498">
        <v>0.87339118335574006</v>
      </c>
      <c r="H224" s="499">
        <v>0.67648436280376756</v>
      </c>
      <c r="I224" s="498">
        <v>0.35115099492781898</v>
      </c>
      <c r="J224" s="499">
        <v>0.33727065595395134</v>
      </c>
      <c r="K224" s="498">
        <v>0.71994000499958333</v>
      </c>
    </row>
    <row r="225" spans="1:11">
      <c r="A225" s="112" t="s">
        <v>97</v>
      </c>
      <c r="B225" s="499">
        <v>0.21994190500026545</v>
      </c>
      <c r="C225" s="498">
        <v>9.466964800923254E-2</v>
      </c>
      <c r="D225" s="499">
        <v>0</v>
      </c>
      <c r="E225" s="498">
        <v>7.993044648866951E-2</v>
      </c>
      <c r="F225" s="499">
        <v>0</v>
      </c>
      <c r="G225" s="498">
        <v>7.4271155527560237E-2</v>
      </c>
      <c r="H225" s="499">
        <v>9.1585575271894676E-2</v>
      </c>
      <c r="I225" s="498">
        <v>0</v>
      </c>
      <c r="J225" s="499">
        <v>0</v>
      </c>
      <c r="K225" s="498">
        <v>0</v>
      </c>
    </row>
    <row r="226" spans="1:11">
      <c r="A226" s="112" t="s">
        <v>98</v>
      </c>
      <c r="B226" s="499">
        <v>20.826981562800999</v>
      </c>
      <c r="C226" s="498">
        <v>21.832624062319677</v>
      </c>
      <c r="D226" s="499">
        <v>19.169347360708848</v>
      </c>
      <c r="E226" s="498">
        <v>13.251626654700472</v>
      </c>
      <c r="F226" s="499">
        <v>12.132234597308955</v>
      </c>
      <c r="G226" s="498">
        <v>12.620455592429982</v>
      </c>
      <c r="H226" s="499">
        <v>15.257324244158818</v>
      </c>
      <c r="I226" s="498">
        <v>12.365953723737571</v>
      </c>
      <c r="J226" s="499">
        <v>17.484110804652836</v>
      </c>
      <c r="K226" s="498">
        <v>14.415465377885175</v>
      </c>
    </row>
    <row r="227" spans="1:11">
      <c r="A227" s="112" t="s">
        <v>99</v>
      </c>
      <c r="B227" s="499">
        <v>6.2744116554041245</v>
      </c>
      <c r="C227" s="498">
        <v>3.0952466820542415</v>
      </c>
      <c r="D227" s="499">
        <v>3.902556294574886</v>
      </c>
      <c r="E227" s="498">
        <v>2.7793358761498768</v>
      </c>
      <c r="F227" s="499">
        <v>2.5212450910963753</v>
      </c>
      <c r="G227" s="498">
        <v>3.4221140015230285</v>
      </c>
      <c r="H227" s="499">
        <v>3.0160795129312588</v>
      </c>
      <c r="I227" s="498">
        <v>3.6522068125657672</v>
      </c>
      <c r="J227" s="499">
        <v>5.1010312987168724</v>
      </c>
      <c r="K227" s="498">
        <v>3.4897091909007583</v>
      </c>
    </row>
    <row r="228" spans="1:11">
      <c r="A228" s="112" t="s">
        <v>100</v>
      </c>
      <c r="B228" s="499">
        <v>0.26013818418996915</v>
      </c>
      <c r="C228" s="498">
        <v>8.5653491055972308E-2</v>
      </c>
      <c r="D228" s="499">
        <v>0</v>
      </c>
      <c r="E228" s="498">
        <v>0</v>
      </c>
      <c r="F228" s="499">
        <v>0.21888881735659563</v>
      </c>
      <c r="G228" s="498">
        <v>0.17674654733140918</v>
      </c>
      <c r="H228" s="499">
        <v>0.60259145548212523</v>
      </c>
      <c r="I228" s="498">
        <v>0.1525201291100628</v>
      </c>
      <c r="J228" s="499">
        <v>0.24433385297997365</v>
      </c>
      <c r="K228" s="498">
        <v>0</v>
      </c>
    </row>
    <row r="229" spans="1:11">
      <c r="A229" s="112" t="s">
        <v>101</v>
      </c>
      <c r="B229" s="499">
        <v>9.2383184303732193</v>
      </c>
      <c r="C229" s="498">
        <v>4.1095643392960186</v>
      </c>
      <c r="D229" s="499">
        <v>6.6225544629262876</v>
      </c>
      <c r="E229" s="498">
        <v>5.1520080771819607</v>
      </c>
      <c r="F229" s="499">
        <v>5.1591772355629946</v>
      </c>
      <c r="G229" s="498">
        <v>3.3779273646901768</v>
      </c>
      <c r="H229" s="499">
        <v>4.9372951032939589</v>
      </c>
      <c r="I229" s="498">
        <v>5.4599841568237979</v>
      </c>
      <c r="J229" s="499">
        <v>3.9812927209497544</v>
      </c>
      <c r="K229" s="498">
        <v>5.3945504541288232</v>
      </c>
    </row>
    <row r="230" spans="1:11">
      <c r="A230" s="112" t="s">
        <v>102</v>
      </c>
      <c r="B230" s="499">
        <v>0.16078511675881474</v>
      </c>
      <c r="C230" s="498">
        <v>0.32187680323139067</v>
      </c>
      <c r="D230" s="499">
        <v>0.38922532712099184</v>
      </c>
      <c r="E230" s="498">
        <v>0.52024904644379621</v>
      </c>
      <c r="F230" s="499">
        <v>0.26878259190111375</v>
      </c>
      <c r="G230" s="498">
        <v>0.44186636832852294</v>
      </c>
      <c r="H230" s="499">
        <v>0.32679398449289693</v>
      </c>
      <c r="I230" s="498">
        <v>6.8574941770415815E-2</v>
      </c>
      <c r="J230" s="499">
        <v>7.1951073270176275E-2</v>
      </c>
      <c r="K230" s="498">
        <v>0</v>
      </c>
    </row>
    <row r="231" spans="1:11">
      <c r="A231" s="112" t="s">
        <v>87</v>
      </c>
      <c r="B231" s="499">
        <v>0</v>
      </c>
      <c r="C231" s="498">
        <v>0</v>
      </c>
      <c r="D231" s="499">
        <v>0</v>
      </c>
      <c r="E231" s="498">
        <v>0.13602198788422706</v>
      </c>
      <c r="F231" s="499">
        <v>0</v>
      </c>
      <c r="G231" s="498">
        <v>0</v>
      </c>
      <c r="H231" s="499">
        <v>0</v>
      </c>
      <c r="I231" s="498">
        <v>0</v>
      </c>
      <c r="J231" s="499">
        <v>0</v>
      </c>
      <c r="K231" s="498">
        <v>0</v>
      </c>
    </row>
    <row r="232" spans="1:11">
      <c r="A232" s="112" t="s">
        <v>88</v>
      </c>
      <c r="B232" s="499">
        <v>6.9130016002669645</v>
      </c>
      <c r="C232" s="498">
        <v>7.446444027697634</v>
      </c>
      <c r="D232" s="499">
        <v>5.0725218366856319</v>
      </c>
      <c r="E232" s="498">
        <v>6.255609154139556</v>
      </c>
      <c r="F232" s="499">
        <v>5.2895448400180261</v>
      </c>
      <c r="G232" s="498">
        <v>5.082403376987223</v>
      </c>
      <c r="H232" s="499">
        <v>4.2753811729198103</v>
      </c>
      <c r="I232" s="498">
        <v>5.6988141264380046</v>
      </c>
      <c r="J232" s="499">
        <v>6.5970140304592872</v>
      </c>
      <c r="K232" s="498">
        <v>6.6677776851929007</v>
      </c>
    </row>
    <row r="233" spans="1:11">
      <c r="A233" s="112" t="s">
        <v>89</v>
      </c>
      <c r="B233" s="499">
        <v>0.45050169506950927</v>
      </c>
      <c r="C233" s="498">
        <v>0.36695758799769185</v>
      </c>
      <c r="D233" s="499">
        <v>1.0909756963126624</v>
      </c>
      <c r="E233" s="498">
        <v>0.58054745344402059</v>
      </c>
      <c r="F233" s="499">
        <v>0.22291250885212127</v>
      </c>
      <c r="G233" s="498">
        <v>0.23409516109319622</v>
      </c>
      <c r="H233" s="499">
        <v>5.8281729718478427E-2</v>
      </c>
      <c r="I233" s="498">
        <v>0.42681989619172611</v>
      </c>
      <c r="J233" s="499">
        <v>0.54862693368509419</v>
      </c>
      <c r="K233" s="498">
        <v>0</v>
      </c>
    </row>
    <row r="234" spans="1:11" ht="12" customHeight="1">
      <c r="A234" s="112" t="s">
        <v>377</v>
      </c>
      <c r="B234" s="499">
        <v>0</v>
      </c>
      <c r="C234" s="498">
        <v>0</v>
      </c>
      <c r="D234" s="499">
        <v>2.9958902384577519</v>
      </c>
      <c r="E234" s="498">
        <v>4.4466569441328252</v>
      </c>
      <c r="F234" s="499">
        <v>3.1907873559518443</v>
      </c>
      <c r="G234" s="498">
        <v>4.1939699342841292</v>
      </c>
      <c r="H234" s="499">
        <v>2.7663006712806371</v>
      </c>
      <c r="I234" s="498">
        <v>3.3069674505491906</v>
      </c>
      <c r="J234" s="499">
        <v>5.2539273294159976</v>
      </c>
      <c r="K234" s="498">
        <v>6.8077660194983753</v>
      </c>
    </row>
    <row r="235" spans="1:11">
      <c r="A235" s="112" t="s">
        <v>54</v>
      </c>
      <c r="B235" s="499">
        <v>0.24193609550029199</v>
      </c>
      <c r="C235" s="498">
        <v>5.4998557414887482E-2</v>
      </c>
      <c r="D235" s="499">
        <v>0</v>
      </c>
      <c r="E235" s="498">
        <v>0</v>
      </c>
      <c r="F235" s="499">
        <v>0.27280628339663943</v>
      </c>
      <c r="G235" s="498">
        <v>0.48417272274295603</v>
      </c>
      <c r="H235" s="499">
        <v>0.40068689181453926</v>
      </c>
      <c r="I235" s="498">
        <v>0.65146194681895031</v>
      </c>
      <c r="J235" s="499">
        <v>0.51115241635687736</v>
      </c>
      <c r="K235" s="498">
        <v>0.31997333555537039</v>
      </c>
    </row>
    <row r="236" spans="1:11">
      <c r="A236" s="466" t="s">
        <v>290</v>
      </c>
      <c r="B236" s="179">
        <v>100</v>
      </c>
      <c r="C236" s="180">
        <v>100</v>
      </c>
      <c r="D236" s="179">
        <v>100</v>
      </c>
      <c r="E236" s="180">
        <v>100</v>
      </c>
      <c r="F236" s="179">
        <v>100</v>
      </c>
      <c r="G236" s="180">
        <v>100</v>
      </c>
      <c r="H236" s="179">
        <v>99.999999999999986</v>
      </c>
      <c r="I236" s="180">
        <v>100</v>
      </c>
      <c r="J236" s="179">
        <v>100</v>
      </c>
      <c r="K236" s="180">
        <v>100</v>
      </c>
    </row>
    <row r="237" spans="1:11">
      <c r="A237" s="112" t="s">
        <v>85</v>
      </c>
      <c r="B237" s="499">
        <v>7.1261733970952881E-2</v>
      </c>
      <c r="C237" s="498">
        <v>3.3069472705768092E-2</v>
      </c>
      <c r="D237" s="499">
        <v>0</v>
      </c>
      <c r="E237" s="498">
        <v>0</v>
      </c>
      <c r="F237" s="499">
        <v>2.0312667892295758E-2</v>
      </c>
      <c r="G237" s="498">
        <v>3.5550173654266229E-2</v>
      </c>
      <c r="H237" s="499">
        <v>5.025975295159707E-2</v>
      </c>
      <c r="I237" s="498">
        <v>0.11284865112025606</v>
      </c>
      <c r="J237" s="499">
        <v>0</v>
      </c>
      <c r="K237" s="498">
        <v>0</v>
      </c>
    </row>
    <row r="238" spans="1:11">
      <c r="A238" s="112" t="s">
        <v>95</v>
      </c>
      <c r="B238" s="499">
        <v>65.126306234502309</v>
      </c>
      <c r="C238" s="498">
        <v>67.720023714684928</v>
      </c>
      <c r="D238" s="499">
        <v>67.066239262884537</v>
      </c>
      <c r="E238" s="498">
        <v>67.455924645388578</v>
      </c>
      <c r="F238" s="499">
        <v>72.113798042035455</v>
      </c>
      <c r="G238" s="498">
        <v>74.779373678151501</v>
      </c>
      <c r="H238" s="499">
        <v>74.145390296454977</v>
      </c>
      <c r="I238" s="498">
        <v>75.028623685413805</v>
      </c>
      <c r="J238" s="499">
        <v>72.82801757472231</v>
      </c>
      <c r="K238" s="498">
        <v>74.803335116019909</v>
      </c>
    </row>
    <row r="239" spans="1:11">
      <c r="A239" s="112" t="s">
        <v>96</v>
      </c>
      <c r="B239" s="499">
        <v>1.5497697484945094E-2</v>
      </c>
      <c r="C239" s="498">
        <v>0</v>
      </c>
      <c r="D239" s="499">
        <v>5.0720385537355174E-2</v>
      </c>
      <c r="E239" s="498">
        <v>0</v>
      </c>
      <c r="F239" s="499">
        <v>5.0634476485143048E-2</v>
      </c>
      <c r="G239" s="498">
        <v>8.2765248038838571E-2</v>
      </c>
      <c r="H239" s="499">
        <v>0</v>
      </c>
      <c r="I239" s="498">
        <v>1.2802926383173298E-2</v>
      </c>
      <c r="J239" s="499">
        <v>0</v>
      </c>
      <c r="K239" s="498">
        <v>0</v>
      </c>
    </row>
    <row r="240" spans="1:11">
      <c r="A240" s="112" t="s">
        <v>86</v>
      </c>
      <c r="B240" s="499">
        <v>4.2463691108749559</v>
      </c>
      <c r="C240" s="498">
        <v>3.6909702464122605</v>
      </c>
      <c r="D240" s="499">
        <v>1.9191033260087895</v>
      </c>
      <c r="E240" s="498">
        <v>0.38003385175486221</v>
      </c>
      <c r="F240" s="499">
        <v>0.30836984952434504</v>
      </c>
      <c r="G240" s="498">
        <v>0.61171294901188566</v>
      </c>
      <c r="H240" s="499">
        <v>0.33149719770852754</v>
      </c>
      <c r="I240" s="498">
        <v>0.23959762231367168</v>
      </c>
      <c r="J240" s="499">
        <v>0.16699385564592203</v>
      </c>
      <c r="K240" s="498">
        <v>0.40876139407661155</v>
      </c>
    </row>
    <row r="241" spans="1:11">
      <c r="A241" s="112" t="s">
        <v>97</v>
      </c>
      <c r="B241" s="499">
        <v>1.4113974495217854E-2</v>
      </c>
      <c r="C241" s="498">
        <v>3.3367395883297533E-2</v>
      </c>
      <c r="D241" s="499">
        <v>3.3553485817019578E-2</v>
      </c>
      <c r="E241" s="498">
        <v>0</v>
      </c>
      <c r="F241" s="499">
        <v>0</v>
      </c>
      <c r="G241" s="498">
        <v>3.8883002434353692E-2</v>
      </c>
      <c r="H241" s="499">
        <v>7.0425703209953908E-2</v>
      </c>
      <c r="I241" s="498">
        <v>1.6643804298125287E-2</v>
      </c>
      <c r="J241" s="499">
        <v>0</v>
      </c>
      <c r="K241" s="498">
        <v>0</v>
      </c>
    </row>
    <row r="242" spans="1:11">
      <c r="A242" s="112" t="s">
        <v>98</v>
      </c>
      <c r="B242" s="499">
        <v>14.746474273822175</v>
      </c>
      <c r="C242" s="498">
        <v>15.494239655362469</v>
      </c>
      <c r="D242" s="499">
        <v>14.300183529764283</v>
      </c>
      <c r="E242" s="498">
        <v>13.794674147445066</v>
      </c>
      <c r="F242" s="499">
        <v>11.640336248250241</v>
      </c>
      <c r="G242" s="498">
        <v>10.228451526088412</v>
      </c>
      <c r="H242" s="499">
        <v>11.32659376934186</v>
      </c>
      <c r="I242" s="498">
        <v>10.510288065843621</v>
      </c>
      <c r="J242" s="499">
        <v>10.781939168345103</v>
      </c>
      <c r="K242" s="498">
        <v>10.097702219091396</v>
      </c>
    </row>
    <row r="243" spans="1:11">
      <c r="A243" s="112" t="s">
        <v>99</v>
      </c>
      <c r="B243" s="499">
        <v>5.3449067924194118</v>
      </c>
      <c r="C243" s="498">
        <v>4.2214224640034317</v>
      </c>
      <c r="D243" s="499">
        <v>4.6470797542948468</v>
      </c>
      <c r="E243" s="498">
        <v>3.7579818034211456</v>
      </c>
      <c r="F243" s="499">
        <v>4.2681625425572474</v>
      </c>
      <c r="G243" s="498">
        <v>3.7345735159538345</v>
      </c>
      <c r="H243" s="499">
        <v>3.4893298854729147</v>
      </c>
      <c r="I243" s="498">
        <v>3.6835848193872889</v>
      </c>
      <c r="J243" s="499">
        <v>3.9324291019724824</v>
      </c>
      <c r="K243" s="498">
        <v>3.2300396039137431</v>
      </c>
    </row>
    <row r="244" spans="1:11">
      <c r="A244" s="112" t="s">
        <v>100</v>
      </c>
      <c r="B244" s="499">
        <v>0.15400836875664187</v>
      </c>
      <c r="C244" s="498">
        <v>0.15968682315578103</v>
      </c>
      <c r="D244" s="499">
        <v>8.5678435876947664E-2</v>
      </c>
      <c r="E244" s="498">
        <v>0.11900219683433987</v>
      </c>
      <c r="F244" s="499">
        <v>6.7267313237530157E-2</v>
      </c>
      <c r="G244" s="498">
        <v>6.7628650662608022E-2</v>
      </c>
      <c r="H244" s="499">
        <v>0.15279585388062689</v>
      </c>
      <c r="I244" s="498">
        <v>7.9378143575674437E-2</v>
      </c>
      <c r="J244" s="499">
        <v>0.16444433113224383</v>
      </c>
      <c r="K244" s="498">
        <v>6.4318075263927924E-2</v>
      </c>
    </row>
    <row r="245" spans="1:11">
      <c r="A245" s="112" t="s">
        <v>101</v>
      </c>
      <c r="B245" s="499">
        <v>5.9497321112291885</v>
      </c>
      <c r="C245" s="498">
        <v>5.2044199882618267</v>
      </c>
      <c r="D245" s="499">
        <v>5.3407785657211351</v>
      </c>
      <c r="E245" s="498">
        <v>5.1567618628213943</v>
      </c>
      <c r="F245" s="499">
        <v>3.8414493235734399</v>
      </c>
      <c r="G245" s="498">
        <v>3.2489525891219251</v>
      </c>
      <c r="H245" s="499">
        <v>3.5408306199788719</v>
      </c>
      <c r="I245" s="498">
        <v>3.4897119341563787</v>
      </c>
      <c r="J245" s="499">
        <v>3.1119071293203815</v>
      </c>
      <c r="K245" s="498">
        <v>2.401679337877221</v>
      </c>
    </row>
    <row r="246" spans="1:11">
      <c r="A246" s="112" t="s">
        <v>102</v>
      </c>
      <c r="B246" s="499">
        <v>0.11830831562167907</v>
      </c>
      <c r="C246" s="498">
        <v>8.0737181110478853E-2</v>
      </c>
      <c r="D246" s="499">
        <v>7.1164602477027564E-2</v>
      </c>
      <c r="E246" s="498">
        <v>4.8239591089626471E-2</v>
      </c>
      <c r="F246" s="499">
        <v>4.4452360170096517E-2</v>
      </c>
      <c r="G246" s="498">
        <v>8.929203773317651E-2</v>
      </c>
      <c r="H246" s="499">
        <v>0.12968257243066406</v>
      </c>
      <c r="I246" s="498">
        <v>3.3104709647919527E-2</v>
      </c>
      <c r="J246" s="499">
        <v>3.1656596044837636E-2</v>
      </c>
      <c r="K246" s="498">
        <v>2.8036084089404483E-2</v>
      </c>
    </row>
    <row r="247" spans="1:11">
      <c r="A247" s="112" t="s">
        <v>87</v>
      </c>
      <c r="B247" s="499">
        <v>6.3651257527453063E-3</v>
      </c>
      <c r="C247" s="498">
        <v>0</v>
      </c>
      <c r="D247" s="499">
        <v>1.2641080703156213E-2</v>
      </c>
      <c r="E247" s="498">
        <v>0</v>
      </c>
      <c r="F247" s="499">
        <v>1.8546348945139606E-2</v>
      </c>
      <c r="G247" s="498">
        <v>0</v>
      </c>
      <c r="H247" s="499">
        <v>0</v>
      </c>
      <c r="I247" s="498">
        <v>0</v>
      </c>
      <c r="J247" s="499">
        <v>0</v>
      </c>
      <c r="K247" s="498">
        <v>0</v>
      </c>
    </row>
    <row r="248" spans="1:11">
      <c r="A248" s="112" t="s">
        <v>88</v>
      </c>
      <c r="B248" s="499">
        <v>3.3843096882748851</v>
      </c>
      <c r="C248" s="498">
        <v>2.9510780350178902</v>
      </c>
      <c r="D248" s="499">
        <v>3.0288653615661207</v>
      </c>
      <c r="E248" s="498">
        <v>3.9482508525969537</v>
      </c>
      <c r="F248" s="499">
        <v>3.4563917930933981</v>
      </c>
      <c r="G248" s="498">
        <v>3.1875729924219804</v>
      </c>
      <c r="H248" s="499">
        <v>2.5317574935895548</v>
      </c>
      <c r="I248" s="498">
        <v>2.9112025605852767</v>
      </c>
      <c r="J248" s="499">
        <v>4.2836261037316543</v>
      </c>
      <c r="K248" s="498">
        <v>3.8795814848758283</v>
      </c>
    </row>
    <row r="249" spans="1:11">
      <c r="A249" s="112" t="s">
        <v>89</v>
      </c>
      <c r="B249" s="499">
        <v>0.36156681721572798</v>
      </c>
      <c r="C249" s="498">
        <v>0.25144716183484928</v>
      </c>
      <c r="D249" s="499">
        <v>0.54840441470235712</v>
      </c>
      <c r="E249" s="498">
        <v>0.33599631563819971</v>
      </c>
      <c r="F249" s="499">
        <v>0.47661172924096862</v>
      </c>
      <c r="G249" s="498">
        <v>0.22760443210680606</v>
      </c>
      <c r="H249" s="499">
        <v>0.20677855149530519</v>
      </c>
      <c r="I249" s="498">
        <v>0.18509373571101967</v>
      </c>
      <c r="J249" s="499">
        <v>0.39198939397802307</v>
      </c>
      <c r="K249" s="498">
        <v>0.41253095160123732</v>
      </c>
    </row>
    <row r="250" spans="1:11" ht="12" customHeight="1">
      <c r="A250" s="112" t="s">
        <v>377</v>
      </c>
      <c r="B250" s="499">
        <v>0</v>
      </c>
      <c r="C250" s="498">
        <v>0</v>
      </c>
      <c r="D250" s="499">
        <v>2.7861878246104674</v>
      </c>
      <c r="E250" s="498">
        <v>4.4951903278779453</v>
      </c>
      <c r="F250" s="499">
        <v>3.5594270650108411</v>
      </c>
      <c r="G250" s="498">
        <v>3.401568373676763</v>
      </c>
      <c r="H250" s="499">
        <v>3.6185470898206935</v>
      </c>
      <c r="I250" s="498">
        <v>3.3541838134430728</v>
      </c>
      <c r="J250" s="499">
        <v>3.8363970119572701</v>
      </c>
      <c r="K250" s="498">
        <v>4.2176636753657055</v>
      </c>
    </row>
    <row r="251" spans="1:11">
      <c r="A251" s="112" t="s">
        <v>54</v>
      </c>
      <c r="B251" s="499">
        <v>0.20672821466524971</v>
      </c>
      <c r="C251" s="498">
        <v>0.15953786156701633</v>
      </c>
      <c r="D251" s="499">
        <v>0.10939997003595685</v>
      </c>
      <c r="E251" s="498">
        <v>0.50794440513188566</v>
      </c>
      <c r="F251" s="499">
        <v>0.13424023998386761</v>
      </c>
      <c r="G251" s="498">
        <v>0.26607083094364881</v>
      </c>
      <c r="H251" s="499">
        <v>0.40611121366444791</v>
      </c>
      <c r="I251" s="498">
        <v>0.34293552812071332</v>
      </c>
      <c r="J251" s="499">
        <v>0.47059973314976755</v>
      </c>
      <c r="K251" s="498">
        <v>0.45635205782501248</v>
      </c>
    </row>
    <row r="252" spans="1:11">
      <c r="A252" s="466" t="s">
        <v>284</v>
      </c>
      <c r="B252" s="179">
        <v>100</v>
      </c>
      <c r="C252" s="180">
        <v>100</v>
      </c>
      <c r="D252" s="179">
        <v>100</v>
      </c>
      <c r="E252" s="180">
        <v>100</v>
      </c>
      <c r="F252" s="179">
        <v>100</v>
      </c>
      <c r="G252" s="180">
        <v>100</v>
      </c>
      <c r="H252" s="179">
        <v>100</v>
      </c>
      <c r="I252" s="180">
        <v>100</v>
      </c>
      <c r="J252" s="179">
        <v>100</v>
      </c>
      <c r="K252" s="180">
        <v>100</v>
      </c>
    </row>
    <row r="253" spans="1:11">
      <c r="A253" s="112" t="s">
        <v>85</v>
      </c>
      <c r="B253" s="499">
        <v>4.2615260892533299E-2</v>
      </c>
      <c r="C253" s="498">
        <v>3.5763989422883689E-2</v>
      </c>
      <c r="D253" s="499">
        <v>3.139535520986738E-2</v>
      </c>
      <c r="E253" s="498">
        <v>3.2959825799703101E-2</v>
      </c>
      <c r="F253" s="499">
        <v>3.4266808905303488E-2</v>
      </c>
      <c r="G253" s="498">
        <v>2.6825747125394497E-2</v>
      </c>
      <c r="H253" s="499">
        <v>7.3729547730665953E-3</v>
      </c>
      <c r="I253" s="498">
        <v>3.5149431115170778E-2</v>
      </c>
      <c r="J253" s="499">
        <v>1.0286475274956566E-2</v>
      </c>
      <c r="K253" s="498">
        <v>4.5019812255295062E-2</v>
      </c>
    </row>
    <row r="254" spans="1:11">
      <c r="A254" s="112" t="s">
        <v>95</v>
      </c>
      <c r="B254" s="499">
        <v>78.005487792701942</v>
      </c>
      <c r="C254" s="498">
        <v>78.595335891127064</v>
      </c>
      <c r="D254" s="499">
        <v>78.874057650014606</v>
      </c>
      <c r="E254" s="498">
        <v>80.783232478248195</v>
      </c>
      <c r="F254" s="499">
        <v>80.224473957413508</v>
      </c>
      <c r="G254" s="498">
        <v>81.323650372103344</v>
      </c>
      <c r="H254" s="499">
        <v>83.42827217334829</v>
      </c>
      <c r="I254" s="498">
        <v>83.998394108310876</v>
      </c>
      <c r="J254" s="499">
        <v>85.014136249875634</v>
      </c>
      <c r="K254" s="498">
        <v>85.825805462521814</v>
      </c>
    </row>
    <row r="255" spans="1:11">
      <c r="A255" s="112" t="s">
        <v>96</v>
      </c>
      <c r="B255" s="499">
        <v>0</v>
      </c>
      <c r="C255" s="498">
        <v>1.0612211814734179E-2</v>
      </c>
      <c r="D255" s="499">
        <v>8.6904848585917186E-3</v>
      </c>
      <c r="E255" s="498">
        <v>0</v>
      </c>
      <c r="F255" s="499">
        <v>1.0016451833857942E-2</v>
      </c>
      <c r="G255" s="498">
        <v>3.6233649990497642E-2</v>
      </c>
      <c r="H255" s="499">
        <v>3.0503793276804934E-2</v>
      </c>
      <c r="I255" s="498">
        <v>0</v>
      </c>
      <c r="J255" s="499">
        <v>1.1755971742807503E-2</v>
      </c>
      <c r="K255" s="498">
        <v>7.5180433039294305E-3</v>
      </c>
    </row>
    <row r="256" spans="1:11">
      <c r="A256" s="112" t="s">
        <v>86</v>
      </c>
      <c r="B256" s="499">
        <v>3.7370724631893095</v>
      </c>
      <c r="C256" s="498">
        <v>3.7888520803904293</v>
      </c>
      <c r="D256" s="499">
        <v>1.9215366656253743</v>
      </c>
      <c r="E256" s="498">
        <v>0.60475892321326719</v>
      </c>
      <c r="F256" s="499">
        <v>0.48131686970064741</v>
      </c>
      <c r="G256" s="498">
        <v>0.79593125203318382</v>
      </c>
      <c r="H256" s="499">
        <v>0.29480976511717755</v>
      </c>
      <c r="I256" s="498">
        <v>0.29342705638146305</v>
      </c>
      <c r="J256" s="499">
        <v>0.3073084488393274</v>
      </c>
      <c r="K256" s="498">
        <v>0.23111349591961886</v>
      </c>
    </row>
    <row r="257" spans="1:11">
      <c r="A257" s="112" t="s">
        <v>97</v>
      </c>
      <c r="B257" s="499">
        <v>1.7881163782383514E-2</v>
      </c>
      <c r="C257" s="498">
        <v>9.1916795245729106E-3</v>
      </c>
      <c r="D257" s="499">
        <v>1.0491215955417028E-2</v>
      </c>
      <c r="E257" s="498">
        <v>2.6048295248694335E-2</v>
      </c>
      <c r="F257" s="499">
        <v>1.7622930294156076E-2</v>
      </c>
      <c r="G257" s="498">
        <v>2.3727562246123584E-2</v>
      </c>
      <c r="H257" s="499">
        <v>1.9878064339150137E-3</v>
      </c>
      <c r="I257" s="498">
        <v>1.4796299346891346E-2</v>
      </c>
      <c r="J257" s="499">
        <v>1.2766250564455022E-2</v>
      </c>
      <c r="K257" s="498">
        <v>2.4146186140855702E-2</v>
      </c>
    </row>
    <row r="258" spans="1:11">
      <c r="A258" s="112" t="s">
        <v>98</v>
      </c>
      <c r="B258" s="499">
        <v>8.7100328759265064</v>
      </c>
      <c r="C258" s="498">
        <v>8.9758839575528242</v>
      </c>
      <c r="D258" s="499">
        <v>8.820059204906757</v>
      </c>
      <c r="E258" s="498">
        <v>7.7186561160542597</v>
      </c>
      <c r="F258" s="499">
        <v>8.213528159597475</v>
      </c>
      <c r="G258" s="498">
        <v>7.4409332941904118</v>
      </c>
      <c r="H258" s="499">
        <v>6.6716566631813805</v>
      </c>
      <c r="I258" s="498">
        <v>6.5195454182272652</v>
      </c>
      <c r="J258" s="499">
        <v>6.3123139211829455</v>
      </c>
      <c r="K258" s="498">
        <v>6.1900030661823671</v>
      </c>
    </row>
    <row r="259" spans="1:11">
      <c r="A259" s="112" t="s">
        <v>99</v>
      </c>
      <c r="B259" s="499">
        <v>3.4472977658529675</v>
      </c>
      <c r="C259" s="498">
        <v>3.3663690651518778</v>
      </c>
      <c r="D259" s="499">
        <v>3.3808334879613295</v>
      </c>
      <c r="E259" s="498">
        <v>2.9299315721316681</v>
      </c>
      <c r="F259" s="499">
        <v>3.4045392601607682</v>
      </c>
      <c r="G259" s="498">
        <v>3.2553988705226979</v>
      </c>
      <c r="H259" s="499">
        <v>3.2409196098550384</v>
      </c>
      <c r="I259" s="498">
        <v>3.2801094005493048</v>
      </c>
      <c r="J259" s="499">
        <v>2.9177158514277841</v>
      </c>
      <c r="K259" s="498">
        <v>2.4363767158828247</v>
      </c>
    </row>
    <row r="260" spans="1:11">
      <c r="A260" s="112" t="s">
        <v>100</v>
      </c>
      <c r="B260" s="499">
        <v>7.5246115612162101E-2</v>
      </c>
      <c r="C260" s="498">
        <v>0.12057812321780645</v>
      </c>
      <c r="D260" s="499">
        <v>9.3089968440230209E-2</v>
      </c>
      <c r="E260" s="498">
        <v>6.04201541717218E-2</v>
      </c>
      <c r="F260" s="499">
        <v>3.6902717282634522E-2</v>
      </c>
      <c r="G260" s="498">
        <v>3.8840659218176823E-2</v>
      </c>
      <c r="H260" s="499">
        <v>4.2611341556105471E-2</v>
      </c>
      <c r="I260" s="498">
        <v>2.9625479358998005E-2</v>
      </c>
      <c r="J260" s="499">
        <v>6.7382535952914879E-2</v>
      </c>
      <c r="K260" s="498">
        <v>2.2259304684183218E-2</v>
      </c>
    </row>
    <row r="261" spans="1:11">
      <c r="A261" s="112" t="s">
        <v>101</v>
      </c>
      <c r="B261" s="499">
        <v>3.5956115811850222</v>
      </c>
      <c r="C261" s="498">
        <v>3.2040523608202158</v>
      </c>
      <c r="D261" s="499">
        <v>2.8767462198348182</v>
      </c>
      <c r="E261" s="498">
        <v>2.8730786595346607</v>
      </c>
      <c r="F261" s="499">
        <v>2.6152353244859694</v>
      </c>
      <c r="G261" s="498">
        <v>2.1793463661125072</v>
      </c>
      <c r="H261" s="499">
        <v>2.1111588586232308</v>
      </c>
      <c r="I261" s="498">
        <v>1.6935844232451833</v>
      </c>
      <c r="J261" s="499">
        <v>1.2757678501725893</v>
      </c>
      <c r="K261" s="498">
        <v>1.1532973253455352</v>
      </c>
    </row>
    <row r="262" spans="1:11">
      <c r="A262" s="112" t="s">
        <v>102</v>
      </c>
      <c r="B262" s="499">
        <v>6.9028553586307925E-2</v>
      </c>
      <c r="C262" s="498">
        <v>2.8828449417978675E-2</v>
      </c>
      <c r="D262" s="499">
        <v>2.6071454575775154E-2</v>
      </c>
      <c r="E262" s="498">
        <v>3.2996984566106377E-2</v>
      </c>
      <c r="F262" s="499">
        <v>4.191094319956349E-2</v>
      </c>
      <c r="G262" s="498">
        <v>2.8412622307460091E-2</v>
      </c>
      <c r="H262" s="499">
        <v>3.3322864219448044E-2</v>
      </c>
      <c r="I262" s="498">
        <v>6.9378203604312759E-3</v>
      </c>
      <c r="J262" s="499">
        <v>7.2556388100140064E-3</v>
      </c>
      <c r="K262" s="498">
        <v>2.9629935374310107E-2</v>
      </c>
    </row>
    <row r="263" spans="1:11">
      <c r="A263" s="112" t="s">
        <v>87</v>
      </c>
      <c r="B263" s="499">
        <v>0</v>
      </c>
      <c r="C263" s="498">
        <v>0</v>
      </c>
      <c r="D263" s="499">
        <v>1.9181700814008749E-2</v>
      </c>
      <c r="E263" s="498">
        <v>2.1923672177931036E-3</v>
      </c>
      <c r="F263" s="499">
        <v>0</v>
      </c>
      <c r="G263" s="498">
        <v>5.0628874856378349E-3</v>
      </c>
      <c r="H263" s="499">
        <v>5.1321547930169445E-3</v>
      </c>
      <c r="I263" s="498">
        <v>2.2030045694260451E-3</v>
      </c>
      <c r="J263" s="499">
        <v>0</v>
      </c>
      <c r="K263" s="498">
        <v>0</v>
      </c>
    </row>
    <row r="264" spans="1:11">
      <c r="A264" s="112" t="s">
        <v>88</v>
      </c>
      <c r="B264" s="499">
        <v>1.5891543934110179</v>
      </c>
      <c r="C264" s="498">
        <v>1.6142260459609044</v>
      </c>
      <c r="D264" s="499">
        <v>1.6660285815171396</v>
      </c>
      <c r="E264" s="498">
        <v>1.408503040516061</v>
      </c>
      <c r="F264" s="499">
        <v>1.4456074657962645</v>
      </c>
      <c r="G264" s="498">
        <v>1.6778182430949207</v>
      </c>
      <c r="H264" s="499">
        <v>1.3344325300547297</v>
      </c>
      <c r="I264" s="498">
        <v>1.4250480304317132</v>
      </c>
      <c r="J264" s="499">
        <v>1.5586153057241479</v>
      </c>
      <c r="K264" s="498">
        <v>1.5531392990235389</v>
      </c>
    </row>
    <row r="265" spans="1:11">
      <c r="A265" s="112" t="s">
        <v>89</v>
      </c>
      <c r="B265" s="499">
        <v>0.11146227982115206</v>
      </c>
      <c r="C265" s="498">
        <v>0.10257078742193862</v>
      </c>
      <c r="D265" s="499">
        <v>0.21397382989667718</v>
      </c>
      <c r="E265" s="498">
        <v>9.7727555640607838E-2</v>
      </c>
      <c r="F265" s="499">
        <v>0.14471136991547395</v>
      </c>
      <c r="G265" s="498">
        <v>0.10133331519761697</v>
      </c>
      <c r="H265" s="499">
        <v>0.11760585701744462</v>
      </c>
      <c r="I265" s="498">
        <v>0.10018738691106209</v>
      </c>
      <c r="J265" s="499">
        <v>8.4189901803959993E-2</v>
      </c>
      <c r="K265" s="498">
        <v>7.1848907967356948E-2</v>
      </c>
    </row>
    <row r="266" spans="1:11" ht="12" customHeight="1">
      <c r="A266" s="112" t="s">
        <v>377</v>
      </c>
      <c r="B266" s="499">
        <v>0</v>
      </c>
      <c r="C266" s="498">
        <v>0</v>
      </c>
      <c r="D266" s="499">
        <v>1.9530494598198174</v>
      </c>
      <c r="E266" s="498">
        <v>3.3194669203371787</v>
      </c>
      <c r="F266" s="499">
        <v>3.2352762865021534</v>
      </c>
      <c r="G266" s="498">
        <v>2.9520034488087288</v>
      </c>
      <c r="H266" s="499">
        <v>2.5805703125084709</v>
      </c>
      <c r="I266" s="498">
        <v>2.486863352229852</v>
      </c>
      <c r="J266" s="499">
        <v>2.0556418714649807</v>
      </c>
      <c r="K266" s="498">
        <v>2.1394582291617525</v>
      </c>
    </row>
    <row r="267" spans="1:11">
      <c r="A267" s="112" t="s">
        <v>54</v>
      </c>
      <c r="B267" s="499">
        <v>0.12571275044975211</v>
      </c>
      <c r="C267" s="498">
        <v>0.14773535817677186</v>
      </c>
      <c r="D267" s="499">
        <v>0.10479472056959473</v>
      </c>
      <c r="E267" s="498">
        <v>0.11002710732009117</v>
      </c>
      <c r="F267" s="499">
        <v>9.4591454912222372E-2</v>
      </c>
      <c r="G267" s="498">
        <v>0.10454484830417829</v>
      </c>
      <c r="H267" s="499">
        <v>9.9643315241885327E-2</v>
      </c>
      <c r="I267" s="498">
        <v>0.11090648377125448</v>
      </c>
      <c r="J267" s="499">
        <v>0.36076138285740528</v>
      </c>
      <c r="K267" s="498">
        <v>0.2703842162366149</v>
      </c>
    </row>
    <row r="268" spans="1:11">
      <c r="A268" s="131" t="s">
        <v>301</v>
      </c>
      <c r="B268" s="151"/>
      <c r="C268" s="151"/>
      <c r="D268" s="151"/>
      <c r="E268" s="151"/>
      <c r="F268" s="151"/>
      <c r="G268" s="151"/>
      <c r="H268" s="151"/>
      <c r="I268" s="151"/>
      <c r="J268" s="151"/>
      <c r="K268" s="151"/>
    </row>
    <row r="269" spans="1:11">
      <c r="A269" s="463" t="s">
        <v>285</v>
      </c>
      <c r="B269" s="179">
        <v>100</v>
      </c>
      <c r="C269" s="180">
        <v>100</v>
      </c>
      <c r="D269" s="179">
        <v>100</v>
      </c>
      <c r="E269" s="180">
        <v>100</v>
      </c>
      <c r="F269" s="179">
        <v>100</v>
      </c>
      <c r="G269" s="180">
        <v>100</v>
      </c>
      <c r="H269" s="179">
        <v>100</v>
      </c>
      <c r="I269" s="180">
        <v>100</v>
      </c>
      <c r="J269" s="179">
        <v>100</v>
      </c>
      <c r="K269" s="180">
        <v>100</v>
      </c>
    </row>
    <row r="270" spans="1:11">
      <c r="A270" s="112" t="s">
        <v>85</v>
      </c>
      <c r="B270" s="499">
        <v>4.9771702910257544E-2</v>
      </c>
      <c r="C270" s="498">
        <v>1.4946083968673009E-2</v>
      </c>
      <c r="D270" s="499">
        <v>0</v>
      </c>
      <c r="E270" s="498">
        <v>0</v>
      </c>
      <c r="F270" s="499">
        <v>1.9936463358080553E-2</v>
      </c>
      <c r="G270" s="498">
        <v>5.1055555635454705E-2</v>
      </c>
      <c r="H270" s="499">
        <v>4.6140109283703282E-2</v>
      </c>
      <c r="I270" s="498">
        <v>8.3883835163505505E-2</v>
      </c>
      <c r="J270" s="499">
        <v>0</v>
      </c>
      <c r="K270" s="498">
        <v>3.6240787326685064E-2</v>
      </c>
    </row>
    <row r="271" spans="1:11">
      <c r="A271" s="112" t="s">
        <v>95</v>
      </c>
      <c r="B271" s="499">
        <v>56.294570151991351</v>
      </c>
      <c r="C271" s="498">
        <v>60.893492632367241</v>
      </c>
      <c r="D271" s="499">
        <v>60.37513869081954</v>
      </c>
      <c r="E271" s="498">
        <v>63.809090137990452</v>
      </c>
      <c r="F271" s="499">
        <v>67.801455939693639</v>
      </c>
      <c r="G271" s="498">
        <v>70.139403239654769</v>
      </c>
      <c r="H271" s="499">
        <v>70.292890008530236</v>
      </c>
      <c r="I271" s="498">
        <v>71.324915946221907</v>
      </c>
      <c r="J271" s="499">
        <v>69.855742291405036</v>
      </c>
      <c r="K271" s="498">
        <v>70.684561954951818</v>
      </c>
    </row>
    <row r="272" spans="1:11">
      <c r="A272" s="112" t="s">
        <v>96</v>
      </c>
      <c r="B272" s="499">
        <v>0</v>
      </c>
      <c r="C272" s="498">
        <v>1.1012903976916953E-2</v>
      </c>
      <c r="D272" s="499">
        <v>4.9464489823251967E-2</v>
      </c>
      <c r="E272" s="498">
        <v>0</v>
      </c>
      <c r="F272" s="499">
        <v>4.969669126941819E-2</v>
      </c>
      <c r="G272" s="498">
        <v>9.5926917208023349E-2</v>
      </c>
      <c r="H272" s="499">
        <v>4.0728614984997344E-2</v>
      </c>
      <c r="I272" s="498">
        <v>9.5168046376748541E-3</v>
      </c>
      <c r="J272" s="499">
        <v>3.3856534901756996E-2</v>
      </c>
      <c r="K272" s="498">
        <v>0</v>
      </c>
    </row>
    <row r="273" spans="1:11">
      <c r="A273" s="112" t="s">
        <v>86</v>
      </c>
      <c r="B273" s="499">
        <v>6.291795991501278</v>
      </c>
      <c r="C273" s="498">
        <v>5.6609472985346541</v>
      </c>
      <c r="D273" s="499">
        <v>2.9750227156157112</v>
      </c>
      <c r="E273" s="498">
        <v>0.23735013087739193</v>
      </c>
      <c r="F273" s="499">
        <v>0.39612885889751354</v>
      </c>
      <c r="G273" s="498">
        <v>0.83141455529172847</v>
      </c>
      <c r="H273" s="499">
        <v>0.46453406322049418</v>
      </c>
      <c r="I273" s="498">
        <v>0.31976463582587511</v>
      </c>
      <c r="J273" s="499">
        <v>0.20300798253107782</v>
      </c>
      <c r="K273" s="498">
        <v>0.49464255092714537</v>
      </c>
    </row>
    <row r="274" spans="1:11">
      <c r="A274" s="112" t="s">
        <v>97</v>
      </c>
      <c r="B274" s="499">
        <v>6.3968877183019524E-2</v>
      </c>
      <c r="C274" s="498">
        <v>5.1760648691509675E-2</v>
      </c>
      <c r="D274" s="499">
        <v>0</v>
      </c>
      <c r="E274" s="498">
        <v>8.4821049906027204E-3</v>
      </c>
      <c r="F274" s="499">
        <v>0</v>
      </c>
      <c r="G274" s="498">
        <v>2.4017683918650525E-2</v>
      </c>
      <c r="H274" s="499">
        <v>7.7184997628911053E-2</v>
      </c>
      <c r="I274" s="498">
        <v>2.1208878906818246E-2</v>
      </c>
      <c r="J274" s="499">
        <v>0</v>
      </c>
      <c r="K274" s="498">
        <v>0</v>
      </c>
    </row>
    <row r="275" spans="1:11">
      <c r="A275" s="112" t="s">
        <v>98</v>
      </c>
      <c r="B275" s="499">
        <v>17.298196142937801</v>
      </c>
      <c r="C275" s="498">
        <v>18.002951458265816</v>
      </c>
      <c r="D275" s="499">
        <v>16.421601827598749</v>
      </c>
      <c r="E275" s="498">
        <v>14.281781480142202</v>
      </c>
      <c r="F275" s="499">
        <v>12.57644116793003</v>
      </c>
      <c r="G275" s="498">
        <v>11.449531942800521</v>
      </c>
      <c r="H275" s="499">
        <v>12.183552190302317</v>
      </c>
      <c r="I275" s="498">
        <v>10.836377577864456</v>
      </c>
      <c r="J275" s="499">
        <v>11.506497698936668</v>
      </c>
      <c r="K275" s="498">
        <v>11.150141162286245</v>
      </c>
    </row>
    <row r="276" spans="1:11">
      <c r="A276" s="112" t="s">
        <v>99</v>
      </c>
      <c r="B276" s="499">
        <v>5.9786422279446079</v>
      </c>
      <c r="C276" s="498">
        <v>4.432379196309733</v>
      </c>
      <c r="D276" s="499">
        <v>4.7804004949492951</v>
      </c>
      <c r="E276" s="498">
        <v>3.9647144432390924</v>
      </c>
      <c r="F276" s="499">
        <v>4.2804164698302074</v>
      </c>
      <c r="G276" s="498">
        <v>3.9637807573768087</v>
      </c>
      <c r="H276" s="499">
        <v>3.6111755901732963</v>
      </c>
      <c r="I276" s="498">
        <v>4.0882833179931506</v>
      </c>
      <c r="J276" s="499">
        <v>3.9571465502421792</v>
      </c>
      <c r="K276" s="498">
        <v>3.5015671930714682</v>
      </c>
    </row>
    <row r="277" spans="1:11">
      <c r="A277" s="112" t="s">
        <v>100</v>
      </c>
      <c r="B277" s="499">
        <v>0.20496150444355238</v>
      </c>
      <c r="C277" s="498">
        <v>0.15575392767353977</v>
      </c>
      <c r="D277" s="499">
        <v>0.12967306255203284</v>
      </c>
      <c r="E277" s="498">
        <v>0.12232088249606028</v>
      </c>
      <c r="F277" s="499">
        <v>0.10141592229980106</v>
      </c>
      <c r="G277" s="498">
        <v>9.693364647407457E-2</v>
      </c>
      <c r="H277" s="499">
        <v>0.19865880386038914</v>
      </c>
      <c r="I277" s="498">
        <v>7.6542300157299181E-2</v>
      </c>
      <c r="J277" s="499">
        <v>0.14815514691505291</v>
      </c>
      <c r="K277" s="498">
        <v>4.8262121659439133E-2</v>
      </c>
    </row>
    <row r="278" spans="1:11">
      <c r="A278" s="112" t="s">
        <v>101</v>
      </c>
      <c r="B278" s="499">
        <v>8.2617763112803893</v>
      </c>
      <c r="C278" s="498">
        <v>6.2823897372321111</v>
      </c>
      <c r="D278" s="499">
        <v>6.6363081531177093</v>
      </c>
      <c r="E278" s="498">
        <v>5.967532883037725</v>
      </c>
      <c r="F278" s="499">
        <v>4.8338700287056175</v>
      </c>
      <c r="G278" s="498">
        <v>4.031087799735662</v>
      </c>
      <c r="H278" s="499">
        <v>4.2782134663611551</v>
      </c>
      <c r="I278" s="498">
        <v>4.3457808606182393</v>
      </c>
      <c r="J278" s="499">
        <v>3.5353833596443227</v>
      </c>
      <c r="K278" s="498">
        <v>3.0353869190204028</v>
      </c>
    </row>
    <row r="279" spans="1:11">
      <c r="A279" s="112" t="s">
        <v>102</v>
      </c>
      <c r="B279" s="499">
        <v>0.15992219295754884</v>
      </c>
      <c r="C279" s="498">
        <v>0.13797595411080241</v>
      </c>
      <c r="D279" s="499">
        <v>0.12114995045941096</v>
      </c>
      <c r="E279" s="498">
        <v>0.12544586854522971</v>
      </c>
      <c r="F279" s="499">
        <v>9.1736624872327172E-2</v>
      </c>
      <c r="G279" s="498">
        <v>0.15676212857083277</v>
      </c>
      <c r="H279" s="499">
        <v>0.18513006811362429</v>
      </c>
      <c r="I279" s="498">
        <v>3.7387446790865496E-2</v>
      </c>
      <c r="J279" s="499">
        <v>2.5851695254442357E-2</v>
      </c>
      <c r="K279" s="498">
        <v>2.1037335082319624E-2</v>
      </c>
    </row>
    <row r="280" spans="1:11">
      <c r="A280" s="112" t="s">
        <v>87</v>
      </c>
      <c r="B280" s="499">
        <v>7.5065519143339239E-3</v>
      </c>
      <c r="C280" s="498">
        <v>0</v>
      </c>
      <c r="D280" s="499">
        <v>1.2328072848256643E-2</v>
      </c>
      <c r="E280" s="498">
        <v>1.4434459369973052E-2</v>
      </c>
      <c r="F280" s="499">
        <v>1.8202857848682242E-2</v>
      </c>
      <c r="G280" s="498">
        <v>1.3375117391823345E-2</v>
      </c>
      <c r="H280" s="499">
        <v>0</v>
      </c>
      <c r="I280" s="498">
        <v>0</v>
      </c>
      <c r="J280" s="499">
        <v>0</v>
      </c>
      <c r="K280" s="498">
        <v>0</v>
      </c>
    </row>
    <row r="281" spans="1:11">
      <c r="A281" s="112" t="s">
        <v>88</v>
      </c>
      <c r="B281" s="499">
        <v>4.5747538340529834</v>
      </c>
      <c r="C281" s="498">
        <v>3.9364838629491299</v>
      </c>
      <c r="D281" s="499">
        <v>3.6442392133167538</v>
      </c>
      <c r="E281" s="498">
        <v>4.3230461768771864</v>
      </c>
      <c r="F281" s="499">
        <v>3.9858480003582781</v>
      </c>
      <c r="G281" s="498">
        <v>3.7046198806019088</v>
      </c>
      <c r="H281" s="499">
        <v>3.1379546545259318</v>
      </c>
      <c r="I281" s="498">
        <v>3.5520793538361559</v>
      </c>
      <c r="J281" s="499">
        <v>4.4131599563801851</v>
      </c>
      <c r="K281" s="498">
        <v>4.2670433351424268</v>
      </c>
    </row>
    <row r="282" spans="1:11" ht="12" customHeight="1">
      <c r="A282" s="112" t="s">
        <v>89</v>
      </c>
      <c r="B282" s="499">
        <v>0.35150245268424507</v>
      </c>
      <c r="C282" s="498">
        <v>0.29262859138665048</v>
      </c>
      <c r="D282" s="499">
        <v>0.59616125119285523</v>
      </c>
      <c r="E282" s="498">
        <v>0.38214115115557518</v>
      </c>
      <c r="F282" s="499">
        <v>0.39237271362715054</v>
      </c>
      <c r="G282" s="498">
        <v>0.2291028172599418</v>
      </c>
      <c r="H282" s="499">
        <v>0.21033623892601777</v>
      </c>
      <c r="I282" s="498">
        <v>0.23914370510957242</v>
      </c>
      <c r="J282" s="499">
        <v>0.35326275951755748</v>
      </c>
      <c r="K282" s="498">
        <v>0.3095493590684173</v>
      </c>
    </row>
    <row r="283" spans="1:11">
      <c r="A283" s="112" t="s">
        <v>377</v>
      </c>
      <c r="B283" s="499">
        <v>0</v>
      </c>
      <c r="C283" s="498">
        <v>0</v>
      </c>
      <c r="D283" s="499">
        <v>4.1746507426522399</v>
      </c>
      <c r="E283" s="498">
        <v>6.2981861688117462</v>
      </c>
      <c r="F283" s="499">
        <v>5.2120849640060154</v>
      </c>
      <c r="G283" s="498">
        <v>4.930816126652295</v>
      </c>
      <c r="H283" s="499">
        <v>4.8162299258482877</v>
      </c>
      <c r="I283" s="498">
        <v>4.6448804349451631</v>
      </c>
      <c r="J283" s="499">
        <v>5.2900179649597989</v>
      </c>
      <c r="K283" s="498">
        <v>5.9390695133657792</v>
      </c>
    </row>
    <row r="284" spans="1:11">
      <c r="A284" s="112" t="s">
        <v>54</v>
      </c>
      <c r="B284" s="499">
        <v>0.223564698318206</v>
      </c>
      <c r="C284" s="498">
        <v>0.12727770453322593</v>
      </c>
      <c r="D284" s="499">
        <v>8.3861335054190245E-2</v>
      </c>
      <c r="E284" s="498">
        <v>0.46547411246675979</v>
      </c>
      <c r="F284" s="499">
        <v>0.24039329730323214</v>
      </c>
      <c r="G284" s="498">
        <v>0.28217183142749896</v>
      </c>
      <c r="H284" s="499">
        <v>0.45727126824065201</v>
      </c>
      <c r="I284" s="498">
        <v>0.42023490192932822</v>
      </c>
      <c r="J284" s="499">
        <v>0.67791805931192495</v>
      </c>
      <c r="K284" s="498">
        <v>0.51249776809785363</v>
      </c>
    </row>
    <row r="285" spans="1:11">
      <c r="A285" s="466" t="s">
        <v>286</v>
      </c>
      <c r="B285" s="179">
        <v>100</v>
      </c>
      <c r="C285" s="180">
        <v>100</v>
      </c>
      <c r="D285" s="179">
        <v>100</v>
      </c>
      <c r="E285" s="180">
        <v>100</v>
      </c>
      <c r="F285" s="179">
        <v>100</v>
      </c>
      <c r="G285" s="180">
        <v>100</v>
      </c>
      <c r="H285" s="179">
        <v>100</v>
      </c>
      <c r="I285" s="180">
        <v>100</v>
      </c>
      <c r="J285" s="179">
        <v>100</v>
      </c>
      <c r="K285" s="180">
        <v>100</v>
      </c>
    </row>
    <row r="286" spans="1:11">
      <c r="A286" s="112" t="s">
        <v>85</v>
      </c>
      <c r="B286" s="499">
        <v>3.430145095137524E-2</v>
      </c>
      <c r="C286" s="498">
        <v>5.362765110888143E-2</v>
      </c>
      <c r="D286" s="499">
        <v>0</v>
      </c>
      <c r="E286" s="498">
        <v>0</v>
      </c>
      <c r="F286" s="499">
        <v>5.2435733724699396E-2</v>
      </c>
      <c r="G286" s="498">
        <v>6.0164487982935166E-2</v>
      </c>
      <c r="H286" s="499">
        <v>2.0787682301566621E-2</v>
      </c>
      <c r="I286" s="498">
        <v>1.0893275853147748E-2</v>
      </c>
      <c r="J286" s="499">
        <v>4.4119732550383157E-2</v>
      </c>
      <c r="K286" s="498">
        <v>4.7246613868077283E-2</v>
      </c>
    </row>
    <row r="287" spans="1:11">
      <c r="A287" s="112" t="s">
        <v>95</v>
      </c>
      <c r="B287" s="499">
        <v>68.006383336681807</v>
      </c>
      <c r="C287" s="498">
        <v>70.9529995313478</v>
      </c>
      <c r="D287" s="499">
        <v>72.514817589834493</v>
      </c>
      <c r="E287" s="498">
        <v>72.245096025316982</v>
      </c>
      <c r="F287" s="499">
        <v>74.294789939272775</v>
      </c>
      <c r="G287" s="498">
        <v>75.795452255592565</v>
      </c>
      <c r="H287" s="499">
        <v>78.240137597371074</v>
      </c>
      <c r="I287" s="498">
        <v>79.283031816535441</v>
      </c>
      <c r="J287" s="499">
        <v>81.909859184520272</v>
      </c>
      <c r="K287" s="498">
        <v>79.723278376749889</v>
      </c>
    </row>
    <row r="288" spans="1:11">
      <c r="A288" s="112" t="s">
        <v>96</v>
      </c>
      <c r="B288" s="499">
        <v>1.8294107174066796E-2</v>
      </c>
      <c r="C288" s="498">
        <v>3.9945523113360366E-2</v>
      </c>
      <c r="D288" s="499">
        <v>0</v>
      </c>
      <c r="E288" s="498">
        <v>0</v>
      </c>
      <c r="F288" s="499">
        <v>1.8489735307882983E-2</v>
      </c>
      <c r="G288" s="498">
        <v>9.010279779262538E-2</v>
      </c>
      <c r="H288" s="499">
        <v>4.0721076289370231E-2</v>
      </c>
      <c r="I288" s="498">
        <v>0</v>
      </c>
      <c r="J288" s="499">
        <v>1.6544899706393685E-2</v>
      </c>
      <c r="K288" s="498">
        <v>0</v>
      </c>
    </row>
    <row r="289" spans="1:11">
      <c r="A289" s="112" t="s">
        <v>86</v>
      </c>
      <c r="B289" s="499">
        <v>5.1672685754607421</v>
      </c>
      <c r="C289" s="498">
        <v>4.9173882547580785</v>
      </c>
      <c r="D289" s="499">
        <v>2.0753763028209766</v>
      </c>
      <c r="E289" s="498">
        <v>0.45072804189329591</v>
      </c>
      <c r="F289" s="499">
        <v>0.38496206715240744</v>
      </c>
      <c r="G289" s="498">
        <v>0.61949271836974384</v>
      </c>
      <c r="H289" s="499">
        <v>0.37318161172880898</v>
      </c>
      <c r="I289" s="498">
        <v>0.33101941998752721</v>
      </c>
      <c r="J289" s="499">
        <v>0.25972866364481512</v>
      </c>
      <c r="K289" s="498">
        <v>0.21634762742755642</v>
      </c>
    </row>
    <row r="290" spans="1:11">
      <c r="A290" s="112" t="s">
        <v>97</v>
      </c>
      <c r="B290" s="499">
        <v>1.6660704747810832E-2</v>
      </c>
      <c r="C290" s="498">
        <v>0</v>
      </c>
      <c r="D290" s="499">
        <v>6.4113107094777744E-2</v>
      </c>
      <c r="E290" s="498">
        <v>3.5129398245316329E-2</v>
      </c>
      <c r="F290" s="499">
        <v>4.1024100214365367E-2</v>
      </c>
      <c r="G290" s="498">
        <v>6.0308422164712515E-2</v>
      </c>
      <c r="H290" s="499">
        <v>7.830976209494276E-3</v>
      </c>
      <c r="I290" s="498">
        <v>0</v>
      </c>
      <c r="J290" s="499">
        <v>1.825191316816446E-2</v>
      </c>
      <c r="K290" s="498">
        <v>0</v>
      </c>
    </row>
    <row r="291" spans="1:11">
      <c r="A291" s="112" t="s">
        <v>98</v>
      </c>
      <c r="B291" s="499">
        <v>12.536690301999776</v>
      </c>
      <c r="C291" s="498">
        <v>12.462531413851346</v>
      </c>
      <c r="D291" s="499">
        <v>12.273319810188655</v>
      </c>
      <c r="E291" s="498">
        <v>11.908866005162237</v>
      </c>
      <c r="F291" s="499">
        <v>10.871819909978102</v>
      </c>
      <c r="G291" s="498">
        <v>9.6353859307216005</v>
      </c>
      <c r="H291" s="499">
        <v>9.0531780237178907</v>
      </c>
      <c r="I291" s="498">
        <v>7.9855881960462849</v>
      </c>
      <c r="J291" s="499">
        <v>7.5174246681828443</v>
      </c>
      <c r="K291" s="498">
        <v>8.2988079200874374</v>
      </c>
    </row>
    <row r="292" spans="1:11">
      <c r="A292" s="112" t="s">
        <v>99</v>
      </c>
      <c r="B292" s="499">
        <v>5.0434566715505396</v>
      </c>
      <c r="C292" s="498">
        <v>4.0700399140699455</v>
      </c>
      <c r="D292" s="499">
        <v>4.3641076247388266</v>
      </c>
      <c r="E292" s="498">
        <v>4.285340025781406</v>
      </c>
      <c r="F292" s="499">
        <v>4.1473343001924086</v>
      </c>
      <c r="G292" s="498">
        <v>4.1417060806434431</v>
      </c>
      <c r="H292" s="499">
        <v>4.0120226842023579</v>
      </c>
      <c r="I292" s="498">
        <v>4.4870764898597217</v>
      </c>
      <c r="J292" s="499">
        <v>3.5809203166116044</v>
      </c>
      <c r="K292" s="498">
        <v>2.8182007113904706</v>
      </c>
    </row>
    <row r="293" spans="1:11">
      <c r="A293" s="112" t="s">
        <v>100</v>
      </c>
      <c r="B293" s="499">
        <v>0.11613491250679904</v>
      </c>
      <c r="C293" s="498">
        <v>0.23621329022152468</v>
      </c>
      <c r="D293" s="499">
        <v>4.2183683290388213E-2</v>
      </c>
      <c r="E293" s="498">
        <v>8.0976240023102039E-2</v>
      </c>
      <c r="F293" s="499">
        <v>6.3269563006662075E-2</v>
      </c>
      <c r="G293" s="498">
        <v>5.9444817074048382E-2</v>
      </c>
      <c r="H293" s="499">
        <v>8.0445482879350286E-2</v>
      </c>
      <c r="I293" s="498">
        <v>5.1062230561630069E-2</v>
      </c>
      <c r="J293" s="499">
        <v>4.2937953999926469E-2</v>
      </c>
      <c r="K293" s="498">
        <v>1.0316507458535863E-2</v>
      </c>
    </row>
    <row r="294" spans="1:11">
      <c r="A294" s="112" t="s">
        <v>101</v>
      </c>
      <c r="B294" s="499">
        <v>5.3704638372869837</v>
      </c>
      <c r="C294" s="498">
        <v>4.7145153224106968</v>
      </c>
      <c r="D294" s="499">
        <v>3.833841974135463</v>
      </c>
      <c r="E294" s="498">
        <v>4.1199639179401073</v>
      </c>
      <c r="F294" s="499">
        <v>3.1015086468402777</v>
      </c>
      <c r="G294" s="498">
        <v>2.3193554051603282</v>
      </c>
      <c r="H294" s="499">
        <v>2.6887300861834529</v>
      </c>
      <c r="I294" s="498">
        <v>2.2062968581069122</v>
      </c>
      <c r="J294" s="499">
        <v>1.2937848952944204</v>
      </c>
      <c r="K294" s="498">
        <v>1.7904373451589417</v>
      </c>
    </row>
    <row r="295" spans="1:11">
      <c r="A295" s="112" t="s">
        <v>102</v>
      </c>
      <c r="B295" s="499">
        <v>0.12707870876271399</v>
      </c>
      <c r="C295" s="498">
        <v>6.7781576621489426E-2</v>
      </c>
      <c r="D295" s="499">
        <v>4.6752313249636031E-2</v>
      </c>
      <c r="E295" s="498">
        <v>6.1327593546908171E-2</v>
      </c>
      <c r="F295" s="499">
        <v>9.057081279720805E-2</v>
      </c>
      <c r="G295" s="498">
        <v>4.4475662169203269E-2</v>
      </c>
      <c r="H295" s="499">
        <v>7.6885948238671065E-2</v>
      </c>
      <c r="I295" s="498">
        <v>1.3480428868270337E-2</v>
      </c>
      <c r="J295" s="499">
        <v>0</v>
      </c>
      <c r="K295" s="498">
        <v>1.9735927311981649E-2</v>
      </c>
    </row>
    <row r="296" spans="1:11">
      <c r="A296" s="112" t="s">
        <v>87</v>
      </c>
      <c r="B296" s="499">
        <v>0</v>
      </c>
      <c r="C296" s="498">
        <v>0</v>
      </c>
      <c r="D296" s="499">
        <v>1.2335300889969116E-2</v>
      </c>
      <c r="E296" s="498">
        <v>8.7823495613290822E-3</v>
      </c>
      <c r="F296" s="499">
        <v>0</v>
      </c>
      <c r="G296" s="498">
        <v>0</v>
      </c>
      <c r="H296" s="499">
        <v>7.2614506669856005E-3</v>
      </c>
      <c r="I296" s="498">
        <v>0</v>
      </c>
      <c r="J296" s="499">
        <v>0</v>
      </c>
      <c r="K296" s="498">
        <v>0</v>
      </c>
    </row>
    <row r="297" spans="1:11">
      <c r="A297" s="112" t="s">
        <v>88</v>
      </c>
      <c r="B297" s="499">
        <v>2.5690153360153798</v>
      </c>
      <c r="C297" s="498">
        <v>2.0631705422211599</v>
      </c>
      <c r="D297" s="499">
        <v>1.6824741263256642</v>
      </c>
      <c r="E297" s="498">
        <v>1.9781125986525792</v>
      </c>
      <c r="F297" s="499">
        <v>2.8084174519989138</v>
      </c>
      <c r="G297" s="498">
        <v>2.658608271609558</v>
      </c>
      <c r="H297" s="499">
        <v>1.5814300501609622</v>
      </c>
      <c r="I297" s="498">
        <v>1.9157187247241958</v>
      </c>
      <c r="J297" s="499">
        <v>1.999175381189237</v>
      </c>
      <c r="K297" s="498">
        <v>2.7874007036157114</v>
      </c>
    </row>
    <row r="298" spans="1:11" ht="12" customHeight="1">
      <c r="A298" s="112" t="s">
        <v>89</v>
      </c>
      <c r="B298" s="499">
        <v>0.26346781135508696</v>
      </c>
      <c r="C298" s="498">
        <v>0.18588822173225178</v>
      </c>
      <c r="D298" s="499">
        <v>0.43143095581830254</v>
      </c>
      <c r="E298" s="498">
        <v>0.18338736711114287</v>
      </c>
      <c r="F298" s="499">
        <v>0.31995909146063128</v>
      </c>
      <c r="G298" s="498">
        <v>0.23893074175041235</v>
      </c>
      <c r="H298" s="499">
        <v>9.7246486383356187E-2</v>
      </c>
      <c r="I298" s="498">
        <v>0.15196119815141107</v>
      </c>
      <c r="J298" s="499">
        <v>8.3118424715453984E-2</v>
      </c>
      <c r="K298" s="498">
        <v>0.19646218551472644</v>
      </c>
    </row>
    <row r="299" spans="1:11">
      <c r="A299" s="112" t="s">
        <v>377</v>
      </c>
      <c r="B299" s="499">
        <v>0</v>
      </c>
      <c r="C299" s="498">
        <v>0</v>
      </c>
      <c r="D299" s="499">
        <v>2.5386353806887056</v>
      </c>
      <c r="E299" s="498">
        <v>4.5081735392273314</v>
      </c>
      <c r="F299" s="499">
        <v>3.7264039198238854</v>
      </c>
      <c r="G299" s="498">
        <v>4.0314524974019879</v>
      </c>
      <c r="H299" s="499">
        <v>3.6112190836618785</v>
      </c>
      <c r="I299" s="498">
        <v>3.4208971157328865</v>
      </c>
      <c r="J299" s="499">
        <v>2.6689812018425241</v>
      </c>
      <c r="K299" s="498">
        <v>3.531235842836232</v>
      </c>
    </row>
    <row r="300" spans="1:11">
      <c r="A300" s="112" t="s">
        <v>54</v>
      </c>
      <c r="B300" s="499">
        <v>0.18032762785865844</v>
      </c>
      <c r="C300" s="498">
        <v>0.23589875854346673</v>
      </c>
      <c r="D300" s="499">
        <v>0.12061183092414247</v>
      </c>
      <c r="E300" s="498">
        <v>0.13411689753826275</v>
      </c>
      <c r="F300" s="499">
        <v>7.9014728229781186E-2</v>
      </c>
      <c r="G300" s="498">
        <v>0.22122683739179747</v>
      </c>
      <c r="H300" s="499">
        <v>0.10892176000478401</v>
      </c>
      <c r="I300" s="498">
        <v>0.14297424557256419</v>
      </c>
      <c r="J300" s="499">
        <v>0.56515276457395569</v>
      </c>
      <c r="K300" s="498">
        <v>0.56053023858044859</v>
      </c>
    </row>
    <row r="301" spans="1:11">
      <c r="A301" s="466" t="s">
        <v>287</v>
      </c>
      <c r="B301" s="179">
        <v>100</v>
      </c>
      <c r="C301" s="180">
        <v>100</v>
      </c>
      <c r="D301" s="179">
        <v>100</v>
      </c>
      <c r="E301" s="180">
        <v>100</v>
      </c>
      <c r="F301" s="179">
        <v>100</v>
      </c>
      <c r="G301" s="180">
        <v>100</v>
      </c>
      <c r="H301" s="179">
        <v>100</v>
      </c>
      <c r="I301" s="180">
        <v>100</v>
      </c>
      <c r="J301" s="179">
        <v>100</v>
      </c>
      <c r="K301" s="180">
        <v>100</v>
      </c>
    </row>
    <row r="302" spans="1:11">
      <c r="A302" s="112" t="s">
        <v>85</v>
      </c>
      <c r="B302" s="499">
        <v>6.5636832386062133E-2</v>
      </c>
      <c r="C302" s="498">
        <v>3.6827253426587075E-2</v>
      </c>
      <c r="D302" s="499">
        <v>0</v>
      </c>
      <c r="E302" s="498">
        <v>3.0094723888357513E-2</v>
      </c>
      <c r="F302" s="499">
        <v>2.3094321539352002E-2</v>
      </c>
      <c r="G302" s="498">
        <v>0</v>
      </c>
      <c r="H302" s="499">
        <v>0</v>
      </c>
      <c r="I302" s="498">
        <v>3.3876997926564463E-2</v>
      </c>
      <c r="J302" s="499">
        <v>0</v>
      </c>
      <c r="K302" s="498">
        <v>2.5824710822530218E-2</v>
      </c>
    </row>
    <row r="303" spans="1:11">
      <c r="A303" s="112" t="s">
        <v>95</v>
      </c>
      <c r="B303" s="499">
        <v>74.911545388196146</v>
      </c>
      <c r="C303" s="498">
        <v>76.04591760452881</v>
      </c>
      <c r="D303" s="499">
        <v>77.145254348524546</v>
      </c>
      <c r="E303" s="498">
        <v>79.554508696183333</v>
      </c>
      <c r="F303" s="499">
        <v>78.124336940377674</v>
      </c>
      <c r="G303" s="498">
        <v>79.952839695271877</v>
      </c>
      <c r="H303" s="499">
        <v>82.276986613500426</v>
      </c>
      <c r="I303" s="498">
        <v>82.753750959168016</v>
      </c>
      <c r="J303" s="499">
        <v>84.749997703451257</v>
      </c>
      <c r="K303" s="498">
        <v>85.012576370653107</v>
      </c>
    </row>
    <row r="304" spans="1:11">
      <c r="A304" s="112" t="s">
        <v>96</v>
      </c>
      <c r="B304" s="499">
        <v>0</v>
      </c>
      <c r="C304" s="498">
        <v>0</v>
      </c>
      <c r="D304" s="499">
        <v>3.3804515491452178E-2</v>
      </c>
      <c r="E304" s="498">
        <v>0</v>
      </c>
      <c r="F304" s="499">
        <v>0</v>
      </c>
      <c r="G304" s="498">
        <v>0</v>
      </c>
      <c r="H304" s="499">
        <v>2.0649387638849329E-2</v>
      </c>
      <c r="I304" s="498">
        <v>0</v>
      </c>
      <c r="J304" s="499">
        <v>0</v>
      </c>
      <c r="K304" s="498">
        <v>0</v>
      </c>
    </row>
    <row r="305" spans="1:11">
      <c r="A305" s="112" t="s">
        <v>86</v>
      </c>
      <c r="B305" s="499">
        <v>3.9130654849859829</v>
      </c>
      <c r="C305" s="498">
        <v>3.4268231457713973</v>
      </c>
      <c r="D305" s="499">
        <v>1.7191575671103383</v>
      </c>
      <c r="E305" s="498">
        <v>0.15270837616617056</v>
      </c>
      <c r="F305" s="499">
        <v>0.34857991573459424</v>
      </c>
      <c r="G305" s="498">
        <v>0.86474954365639201</v>
      </c>
      <c r="H305" s="499">
        <v>0.29549985759043007</v>
      </c>
      <c r="I305" s="498">
        <v>0.19645937753397222</v>
      </c>
      <c r="J305" s="499">
        <v>0.31285555495772382</v>
      </c>
      <c r="K305" s="498">
        <v>0.20343547709176865</v>
      </c>
    </row>
    <row r="306" spans="1:11">
      <c r="A306" s="112" t="s">
        <v>97</v>
      </c>
      <c r="B306" s="499">
        <v>2.8083420821897232E-2</v>
      </c>
      <c r="C306" s="498">
        <v>0</v>
      </c>
      <c r="D306" s="499">
        <v>9.5931733151418345E-3</v>
      </c>
      <c r="E306" s="498">
        <v>4.5589037177412868E-2</v>
      </c>
      <c r="F306" s="499">
        <v>0</v>
      </c>
      <c r="G306" s="498">
        <v>3.5701329586613158E-2</v>
      </c>
      <c r="H306" s="499">
        <v>0</v>
      </c>
      <c r="I306" s="498">
        <v>1.4013376652353976E-2</v>
      </c>
      <c r="J306" s="499">
        <v>1.627268826122389E-2</v>
      </c>
      <c r="K306" s="498">
        <v>4.5852037582859773E-2</v>
      </c>
    </row>
    <row r="307" spans="1:11">
      <c r="A307" s="112" t="s">
        <v>98</v>
      </c>
      <c r="B307" s="499">
        <v>10.685088519922086</v>
      </c>
      <c r="C307" s="498">
        <v>10.690448049178547</v>
      </c>
      <c r="D307" s="499">
        <v>9.7390504585689115</v>
      </c>
      <c r="E307" s="498">
        <v>8.3462204304439425</v>
      </c>
      <c r="F307" s="499">
        <v>9.4434124169506539</v>
      </c>
      <c r="G307" s="498">
        <v>8.3182658367067237</v>
      </c>
      <c r="H307" s="499">
        <v>7.4127029336371404</v>
      </c>
      <c r="I307" s="498">
        <v>7.7802811382671297</v>
      </c>
      <c r="J307" s="499">
        <v>6.898569971903366</v>
      </c>
      <c r="K307" s="498">
        <v>6.4930701496647396</v>
      </c>
    </row>
    <row r="308" spans="1:11">
      <c r="A308" s="112" t="s">
        <v>99</v>
      </c>
      <c r="B308" s="499">
        <v>3.8859617183788027</v>
      </c>
      <c r="C308" s="498">
        <v>4.0842053575784663</v>
      </c>
      <c r="D308" s="499">
        <v>3.9376169643849637</v>
      </c>
      <c r="E308" s="498">
        <v>3.2062799643630799</v>
      </c>
      <c r="F308" s="499">
        <v>3.9547582241044092</v>
      </c>
      <c r="G308" s="498">
        <v>3.4499288852547751</v>
      </c>
      <c r="H308" s="499">
        <v>3.3772429507262891</v>
      </c>
      <c r="I308" s="498">
        <v>3.2316479186734366</v>
      </c>
      <c r="J308" s="499">
        <v>3.2730412735740724</v>
      </c>
      <c r="K308" s="498">
        <v>3.0423090453684831</v>
      </c>
    </row>
    <row r="309" spans="1:11">
      <c r="A309" s="112" t="s">
        <v>100</v>
      </c>
      <c r="B309" s="499">
        <v>0.10825179072626666</v>
      </c>
      <c r="C309" s="498">
        <v>9.0336937892568289E-2</v>
      </c>
      <c r="D309" s="499">
        <v>0.12273170939689396</v>
      </c>
      <c r="E309" s="498">
        <v>9.5349620240340632E-2</v>
      </c>
      <c r="F309" s="499">
        <v>5.484901365596101E-2</v>
      </c>
      <c r="G309" s="498">
        <v>2.8071609957215991E-2</v>
      </c>
      <c r="H309" s="499">
        <v>8.9718029051552267E-2</v>
      </c>
      <c r="I309" s="498">
        <v>1.1020228241171572E-2</v>
      </c>
      <c r="J309" s="499">
        <v>3.9106944369715478E-2</v>
      </c>
      <c r="K309" s="498">
        <v>7.2467300777508251E-2</v>
      </c>
    </row>
    <row r="310" spans="1:11">
      <c r="A310" s="112" t="s">
        <v>101</v>
      </c>
      <c r="B310" s="499">
        <v>3.8221209187197229</v>
      </c>
      <c r="C310" s="498">
        <v>3.4699456561939819</v>
      </c>
      <c r="D310" s="499">
        <v>3.3697924676839492</v>
      </c>
      <c r="E310" s="498">
        <v>3.3487084595970886</v>
      </c>
      <c r="F310" s="499">
        <v>2.9617023979122732</v>
      </c>
      <c r="G310" s="498">
        <v>2.4324409920363004</v>
      </c>
      <c r="H310" s="499">
        <v>2.2778410709199659</v>
      </c>
      <c r="I310" s="498">
        <v>1.8515343967173323</v>
      </c>
      <c r="J310" s="499">
        <v>1.2285879637224038</v>
      </c>
      <c r="K310" s="498">
        <v>1.1706763043784743</v>
      </c>
    </row>
    <row r="311" spans="1:11">
      <c r="A311" s="112" t="s">
        <v>102</v>
      </c>
      <c r="B311" s="499">
        <v>9.9108351388904767E-2</v>
      </c>
      <c r="C311" s="498">
        <v>3.0531996430589282E-2</v>
      </c>
      <c r="D311" s="499">
        <v>4.5072687321936235E-2</v>
      </c>
      <c r="E311" s="498">
        <v>3.4415253555497953E-2</v>
      </c>
      <c r="F311" s="499">
        <v>2.3816019087456751E-2</v>
      </c>
      <c r="G311" s="498">
        <v>9.6451172673511342E-3</v>
      </c>
      <c r="H311" s="499">
        <v>2.8909142694389062E-2</v>
      </c>
      <c r="I311" s="498">
        <v>1.0203915038121826E-2</v>
      </c>
      <c r="J311" s="499">
        <v>9.7111204139561924E-3</v>
      </c>
      <c r="K311" s="498">
        <v>1.4361701426815273E-2</v>
      </c>
    </row>
    <row r="312" spans="1:11">
      <c r="A312" s="112" t="s">
        <v>87</v>
      </c>
      <c r="B312" s="499">
        <v>0</v>
      </c>
      <c r="C312" s="498">
        <v>0</v>
      </c>
      <c r="D312" s="499">
        <v>2.1622708107145085E-2</v>
      </c>
      <c r="E312" s="498">
        <v>0</v>
      </c>
      <c r="F312" s="499">
        <v>0</v>
      </c>
      <c r="G312" s="498">
        <v>0</v>
      </c>
      <c r="H312" s="499">
        <v>0</v>
      </c>
      <c r="I312" s="498">
        <v>0</v>
      </c>
      <c r="J312" s="499">
        <v>0</v>
      </c>
      <c r="K312" s="498">
        <v>0</v>
      </c>
    </row>
    <row r="313" spans="1:11">
      <c r="A313" s="112" t="s">
        <v>88</v>
      </c>
      <c r="B313" s="499">
        <v>1.6350428843632494</v>
      </c>
      <c r="C313" s="498">
        <v>1.885586851726238</v>
      </c>
      <c r="D313" s="499">
        <v>1.5454145392916583</v>
      </c>
      <c r="E313" s="498">
        <v>1.3328089104220116</v>
      </c>
      <c r="F313" s="499">
        <v>1.3530385631867854</v>
      </c>
      <c r="G313" s="498">
        <v>1.6455721713894151</v>
      </c>
      <c r="H313" s="499">
        <v>1.3608658501851323</v>
      </c>
      <c r="I313" s="498">
        <v>1.192633589655679</v>
      </c>
      <c r="J313" s="499">
        <v>1.2288504264362943</v>
      </c>
      <c r="K313" s="498">
        <v>1.4803093167914643</v>
      </c>
    </row>
    <row r="314" spans="1:11" ht="12" customHeight="1">
      <c r="A314" s="112" t="s">
        <v>89</v>
      </c>
      <c r="B314" s="499">
        <v>0.15592829584251078</v>
      </c>
      <c r="C314" s="498">
        <v>7.1451166904574911E-2</v>
      </c>
      <c r="D314" s="499">
        <v>0.15425213600378854</v>
      </c>
      <c r="E314" s="498">
        <v>9.7286409401472554E-2</v>
      </c>
      <c r="F314" s="499">
        <v>0.1960130540652501</v>
      </c>
      <c r="G314" s="498">
        <v>0.14698007059650012</v>
      </c>
      <c r="H314" s="499">
        <v>6.6932497863856452E-2</v>
      </c>
      <c r="I314" s="498">
        <v>0.10938596920866599</v>
      </c>
      <c r="J314" s="499">
        <v>0.12860672980644686</v>
      </c>
      <c r="K314" s="498">
        <v>6.2980672312088995E-2</v>
      </c>
    </row>
    <row r="315" spans="1:11">
      <c r="A315" s="112" t="s">
        <v>377</v>
      </c>
      <c r="B315" s="499">
        <v>0</v>
      </c>
      <c r="C315" s="498">
        <v>0</v>
      </c>
      <c r="D315" s="499">
        <v>2.0215709354257618</v>
      </c>
      <c r="E315" s="498">
        <v>3.5791863697717869</v>
      </c>
      <c r="F315" s="499">
        <v>3.4299397671226353</v>
      </c>
      <c r="G315" s="498">
        <v>3.0220887581119755</v>
      </c>
      <c r="H315" s="499">
        <v>2.6589290800341785</v>
      </c>
      <c r="I315" s="498">
        <v>2.7045816939043172</v>
      </c>
      <c r="J315" s="499">
        <v>1.7531196974329835</v>
      </c>
      <c r="K315" s="498">
        <v>2.184559721620158</v>
      </c>
    </row>
    <row r="316" spans="1:11">
      <c r="A316" s="112" t="s">
        <v>54</v>
      </c>
      <c r="B316" s="499">
        <v>0.11445626741947651</v>
      </c>
      <c r="C316" s="498">
        <v>0.16792598036824105</v>
      </c>
      <c r="D316" s="499">
        <v>0.13506578937350489</v>
      </c>
      <c r="E316" s="498">
        <v>0.17684374878950679</v>
      </c>
      <c r="F316" s="499">
        <v>8.6459366262949047E-2</v>
      </c>
      <c r="G316" s="498">
        <v>7.9752163673321316E-2</v>
      </c>
      <c r="H316" s="499">
        <v>0.13372258615778981</v>
      </c>
      <c r="I316" s="498">
        <v>9.7277323363428078E-2</v>
      </c>
      <c r="J316" s="499">
        <v>0.36127992567055944</v>
      </c>
      <c r="K316" s="498">
        <v>0.19157719150999455</v>
      </c>
    </row>
    <row r="317" spans="1:11">
      <c r="A317" s="466" t="s">
        <v>288</v>
      </c>
      <c r="B317" s="179">
        <v>100</v>
      </c>
      <c r="C317" s="180">
        <v>100</v>
      </c>
      <c r="D317" s="179">
        <v>100</v>
      </c>
      <c r="E317" s="180">
        <v>100</v>
      </c>
      <c r="F317" s="179">
        <v>100</v>
      </c>
      <c r="G317" s="180">
        <v>100</v>
      </c>
      <c r="H317" s="179">
        <v>100</v>
      </c>
      <c r="I317" s="180">
        <v>100</v>
      </c>
      <c r="J317" s="179">
        <v>100</v>
      </c>
      <c r="K317" s="180">
        <v>100</v>
      </c>
    </row>
    <row r="318" spans="1:11">
      <c r="A318" s="112" t="s">
        <v>85</v>
      </c>
      <c r="B318" s="499">
        <v>6.1562880685585145E-2</v>
      </c>
      <c r="C318" s="498">
        <v>2.817424590607745E-2</v>
      </c>
      <c r="D318" s="499">
        <v>2.8031303653667149E-2</v>
      </c>
      <c r="E318" s="498">
        <v>9.327733717749026E-2</v>
      </c>
      <c r="F318" s="499">
        <v>3.4317338364612308E-2</v>
      </c>
      <c r="G318" s="498">
        <v>2.0880103565313685E-2</v>
      </c>
      <c r="H318" s="499">
        <v>0</v>
      </c>
      <c r="I318" s="498">
        <v>3.3626624662882881E-2</v>
      </c>
      <c r="J318" s="499">
        <v>0</v>
      </c>
      <c r="K318" s="498">
        <v>9.6491290767570348E-2</v>
      </c>
    </row>
    <row r="319" spans="1:11">
      <c r="A319" s="112" t="s">
        <v>95</v>
      </c>
      <c r="B319" s="499">
        <v>80.402265252734409</v>
      </c>
      <c r="C319" s="498">
        <v>80.07703059187952</v>
      </c>
      <c r="D319" s="499">
        <v>80.620009780487464</v>
      </c>
      <c r="E319" s="498">
        <v>83.657721265893969</v>
      </c>
      <c r="F319" s="499">
        <v>80.397270251211609</v>
      </c>
      <c r="G319" s="498">
        <v>82.658857987935619</v>
      </c>
      <c r="H319" s="499">
        <v>85.664978765575967</v>
      </c>
      <c r="I319" s="498">
        <v>87.184580218559447</v>
      </c>
      <c r="J319" s="499">
        <v>87.0094546487109</v>
      </c>
      <c r="K319" s="498">
        <v>87.204063593716867</v>
      </c>
    </row>
    <row r="320" spans="1:11">
      <c r="A320" s="112" t="s">
        <v>96</v>
      </c>
      <c r="B320" s="499">
        <v>0</v>
      </c>
      <c r="C320" s="498">
        <v>0</v>
      </c>
      <c r="D320" s="499">
        <v>0</v>
      </c>
      <c r="E320" s="498">
        <v>0</v>
      </c>
      <c r="F320" s="499">
        <v>1.9982247655343875E-2</v>
      </c>
      <c r="G320" s="498">
        <v>4.7952237843099703E-2</v>
      </c>
      <c r="H320" s="499">
        <v>3.4414903795349845E-2</v>
      </c>
      <c r="I320" s="498">
        <v>0</v>
      </c>
      <c r="J320" s="499">
        <v>0</v>
      </c>
      <c r="K320" s="498">
        <v>2.1323384009129743E-2</v>
      </c>
    </row>
    <row r="321" spans="1:11">
      <c r="A321" s="112" t="s">
        <v>86</v>
      </c>
      <c r="B321" s="499">
        <v>2.5405710814491607</v>
      </c>
      <c r="C321" s="498">
        <v>3.0590305541039959</v>
      </c>
      <c r="D321" s="499">
        <v>1.1891975886985096</v>
      </c>
      <c r="E321" s="498">
        <v>0.5593664876991441</v>
      </c>
      <c r="F321" s="499">
        <v>0.6036665976458595</v>
      </c>
      <c r="G321" s="498">
        <v>0.58406689697180902</v>
      </c>
      <c r="H321" s="499">
        <v>0.15336766255687026</v>
      </c>
      <c r="I321" s="498">
        <v>0.25008951216889008</v>
      </c>
      <c r="J321" s="499">
        <v>0.27790777773687891</v>
      </c>
      <c r="K321" s="498">
        <v>0.14449868605069485</v>
      </c>
    </row>
    <row r="322" spans="1:11">
      <c r="A322" s="112" t="s">
        <v>97</v>
      </c>
      <c r="B322" s="499">
        <v>9.1446188816784284E-3</v>
      </c>
      <c r="C322" s="498">
        <v>1.7628578444026117E-2</v>
      </c>
      <c r="D322" s="499">
        <v>0</v>
      </c>
      <c r="E322" s="498">
        <v>2.3654061580894659E-2</v>
      </c>
      <c r="F322" s="499">
        <v>2.6642996873791833E-2</v>
      </c>
      <c r="G322" s="498">
        <v>1.2672062853431754E-2</v>
      </c>
      <c r="H322" s="499">
        <v>0</v>
      </c>
      <c r="I322" s="498">
        <v>1.8242784230066013E-2</v>
      </c>
      <c r="J322" s="499">
        <v>2.0113476818232012E-2</v>
      </c>
      <c r="K322" s="498">
        <v>1.8464382801201735E-2</v>
      </c>
    </row>
    <row r="323" spans="1:11">
      <c r="A323" s="112" t="s">
        <v>98</v>
      </c>
      <c r="B323" s="499">
        <v>8.0257094427987763</v>
      </c>
      <c r="C323" s="498">
        <v>8.5202697172501942</v>
      </c>
      <c r="D323" s="499">
        <v>8.5725515646494799</v>
      </c>
      <c r="E323" s="498">
        <v>6.644262253622121</v>
      </c>
      <c r="F323" s="499">
        <v>8.530826960975249</v>
      </c>
      <c r="G323" s="498">
        <v>6.5549125123660605</v>
      </c>
      <c r="H323" s="499">
        <v>5.5178086417108636</v>
      </c>
      <c r="I323" s="498">
        <v>5.614829477616512</v>
      </c>
      <c r="J323" s="499">
        <v>5.6082420558339594</v>
      </c>
      <c r="K323" s="498">
        <v>6.2776519023079294</v>
      </c>
    </row>
    <row r="324" spans="1:11">
      <c r="A324" s="112" t="s">
        <v>99</v>
      </c>
      <c r="B324" s="499">
        <v>3.5028789219800709</v>
      </c>
      <c r="C324" s="498">
        <v>3.3325883160300442</v>
      </c>
      <c r="D324" s="499">
        <v>3.6327960158986241</v>
      </c>
      <c r="E324" s="498">
        <v>2.7215559909489739</v>
      </c>
      <c r="F324" s="499">
        <v>3.3474608789582589</v>
      </c>
      <c r="G324" s="498">
        <v>3.5169294439700418</v>
      </c>
      <c r="H324" s="499">
        <v>3.2898363221463471</v>
      </c>
      <c r="I324" s="498">
        <v>2.8521367882080821</v>
      </c>
      <c r="J324" s="499">
        <v>2.8567710113529401</v>
      </c>
      <c r="K324" s="498">
        <v>2.2539650773002453</v>
      </c>
    </row>
    <row r="325" spans="1:11">
      <c r="A325" s="112" t="s">
        <v>100</v>
      </c>
      <c r="B325" s="499">
        <v>5.0785294146464134E-2</v>
      </c>
      <c r="C325" s="498">
        <v>0.14590796622868044</v>
      </c>
      <c r="D325" s="499">
        <v>3.6562569983044108E-2</v>
      </c>
      <c r="E325" s="498">
        <v>3.3472728652209426E-2</v>
      </c>
      <c r="F325" s="499">
        <v>1.5493481877694164E-2</v>
      </c>
      <c r="G325" s="498">
        <v>6.0768301410774994E-2</v>
      </c>
      <c r="H325" s="499">
        <v>2.1848465894973138E-2</v>
      </c>
      <c r="I325" s="498">
        <v>3.852767117245285E-2</v>
      </c>
      <c r="J325" s="499">
        <v>0.14105725899322188</v>
      </c>
      <c r="K325" s="498">
        <v>0</v>
      </c>
    </row>
    <row r="326" spans="1:11">
      <c r="A326" s="112" t="s">
        <v>101</v>
      </c>
      <c r="B326" s="499">
        <v>3.024256101583652</v>
      </c>
      <c r="C326" s="498">
        <v>2.7851579961343043</v>
      </c>
      <c r="D326" s="499">
        <v>2.6568800854345387</v>
      </c>
      <c r="E326" s="498">
        <v>2.1526683715443125</v>
      </c>
      <c r="F326" s="499">
        <v>2.7692788870177654</v>
      </c>
      <c r="G326" s="498">
        <v>2.3175474950355754</v>
      </c>
      <c r="H326" s="499">
        <v>1.9259494086634164</v>
      </c>
      <c r="I326" s="498">
        <v>1.134183846422985</v>
      </c>
      <c r="J326" s="499">
        <v>1.2651771300566332</v>
      </c>
      <c r="K326" s="498">
        <v>1.1204902234071195</v>
      </c>
    </row>
    <row r="327" spans="1:11">
      <c r="A327" s="112" t="s">
        <v>102</v>
      </c>
      <c r="B327" s="499">
        <v>3.6578475526713713E-2</v>
      </c>
      <c r="C327" s="498">
        <v>6.4533188946881322E-3</v>
      </c>
      <c r="D327" s="499">
        <v>9.5976746205490779E-3</v>
      </c>
      <c r="E327" s="498">
        <v>8.7772932910238043E-3</v>
      </c>
      <c r="F327" s="499">
        <v>4.6480445633082491E-2</v>
      </c>
      <c r="G327" s="498">
        <v>5.7600285697417063E-2</v>
      </c>
      <c r="H327" s="499">
        <v>4.4268133512690676E-3</v>
      </c>
      <c r="I327" s="498">
        <v>0</v>
      </c>
      <c r="J327" s="499">
        <v>2.1428083146221032E-2</v>
      </c>
      <c r="K327" s="498">
        <v>4.4791018924205499E-2</v>
      </c>
    </row>
    <row r="328" spans="1:11">
      <c r="A328" s="112" t="s">
        <v>87</v>
      </c>
      <c r="B328" s="499">
        <v>0</v>
      </c>
      <c r="C328" s="498">
        <v>0</v>
      </c>
      <c r="D328" s="499">
        <v>6.7031378302247532E-3</v>
      </c>
      <c r="E328" s="498">
        <v>0</v>
      </c>
      <c r="F328" s="499">
        <v>0</v>
      </c>
      <c r="G328" s="498">
        <v>6.0480299982287912E-3</v>
      </c>
      <c r="H328" s="499">
        <v>1.3137639623121103E-2</v>
      </c>
      <c r="I328" s="498">
        <v>9.1213921150330064E-3</v>
      </c>
      <c r="J328" s="499">
        <v>0</v>
      </c>
      <c r="K328" s="498">
        <v>0</v>
      </c>
    </row>
    <row r="329" spans="1:11">
      <c r="A329" s="112" t="s">
        <v>88</v>
      </c>
      <c r="B329" s="499">
        <v>1.5550751001825658</v>
      </c>
      <c r="C329" s="498">
        <v>1.7861527516322175</v>
      </c>
      <c r="D329" s="499">
        <v>1.7208782938686094</v>
      </c>
      <c r="E329" s="498">
        <v>1.4668493533812663</v>
      </c>
      <c r="F329" s="499">
        <v>1.2048716140588145</v>
      </c>
      <c r="G329" s="498">
        <v>1.7006484352162388</v>
      </c>
      <c r="H329" s="499">
        <v>1.2066636392975361</v>
      </c>
      <c r="I329" s="498">
        <v>1.1752981810310441</v>
      </c>
      <c r="J329" s="499">
        <v>1.3892759674187967</v>
      </c>
      <c r="K329" s="498">
        <v>1.0587834473360065</v>
      </c>
    </row>
    <row r="330" spans="1:11" ht="12" customHeight="1">
      <c r="A330" s="112" t="s">
        <v>89</v>
      </c>
      <c r="B330" s="499">
        <v>0.1211662001822392</v>
      </c>
      <c r="C330" s="498">
        <v>0.11427096384252643</v>
      </c>
      <c r="D330" s="499">
        <v>0.20307460744749084</v>
      </c>
      <c r="E330" s="498">
        <v>7.1854790840076233E-2</v>
      </c>
      <c r="F330" s="499">
        <v>0.12423745281365975</v>
      </c>
      <c r="G330" s="498">
        <v>4.2480210701845079E-2</v>
      </c>
      <c r="H330" s="499">
        <v>0.1655056991651887</v>
      </c>
      <c r="I330" s="498">
        <v>7.6102361079155995E-2</v>
      </c>
      <c r="J330" s="499">
        <v>7.8350537148145619E-2</v>
      </c>
      <c r="K330" s="498">
        <v>7.6835657463065282E-2</v>
      </c>
    </row>
    <row r="331" spans="1:11">
      <c r="A331" s="112" t="s">
        <v>377</v>
      </c>
      <c r="B331" s="499">
        <v>0</v>
      </c>
      <c r="C331" s="498">
        <v>0</v>
      </c>
      <c r="D331" s="499">
        <v>1.2000140156518269</v>
      </c>
      <c r="E331" s="498">
        <v>2.4524352525852104</v>
      </c>
      <c r="F331" s="499">
        <v>2.7833243799349274</v>
      </c>
      <c r="G331" s="498">
        <v>2.3222995186056123</v>
      </c>
      <c r="H331" s="499">
        <v>1.926520610386161</v>
      </c>
      <c r="I331" s="498">
        <v>1.5528149024487534</v>
      </c>
      <c r="J331" s="499">
        <v>1.1404209895304753</v>
      </c>
      <c r="K331" s="498">
        <v>1.4945428814443673</v>
      </c>
    </row>
    <row r="332" spans="1:11">
      <c r="A332" s="112" t="s">
        <v>54</v>
      </c>
      <c r="B332" s="499">
        <v>0.1696653396082837</v>
      </c>
      <c r="C332" s="498">
        <v>0.12733499965372436</v>
      </c>
      <c r="D332" s="499">
        <v>0.1237033617759659</v>
      </c>
      <c r="E332" s="498">
        <v>0.11410481278330946</v>
      </c>
      <c r="F332" s="499">
        <v>9.6146466979335751E-2</v>
      </c>
      <c r="G332" s="498">
        <v>9.6336477828930026E-2</v>
      </c>
      <c r="H332" s="499">
        <v>7.5541427832946345E-2</v>
      </c>
      <c r="I332" s="498">
        <v>6.0446240284696341E-2</v>
      </c>
      <c r="J332" s="499">
        <v>0.1741853384585452</v>
      </c>
      <c r="K332" s="498">
        <v>0.18809845447159701</v>
      </c>
    </row>
    <row r="333" spans="1:11">
      <c r="A333" s="466" t="s">
        <v>289</v>
      </c>
      <c r="B333" s="179">
        <v>100</v>
      </c>
      <c r="C333" s="180">
        <v>100</v>
      </c>
      <c r="D333" s="179">
        <v>100</v>
      </c>
      <c r="E333" s="180">
        <v>100</v>
      </c>
      <c r="F333" s="179">
        <v>100</v>
      </c>
      <c r="G333" s="180">
        <v>100</v>
      </c>
      <c r="H333" s="179">
        <v>100</v>
      </c>
      <c r="I333" s="180">
        <v>100</v>
      </c>
      <c r="J333" s="179">
        <v>100</v>
      </c>
      <c r="K333" s="180">
        <v>100</v>
      </c>
    </row>
    <row r="334" spans="1:11">
      <c r="A334" s="112" t="s">
        <v>85</v>
      </c>
      <c r="B334" s="499">
        <v>0.17677461154806873</v>
      </c>
      <c r="C334" s="498">
        <v>0</v>
      </c>
      <c r="D334" s="499">
        <v>0</v>
      </c>
      <c r="E334" s="498">
        <v>0</v>
      </c>
      <c r="F334" s="499">
        <v>0</v>
      </c>
      <c r="G334" s="498">
        <v>0</v>
      </c>
      <c r="H334" s="499">
        <v>0</v>
      </c>
      <c r="I334" s="498">
        <v>0</v>
      </c>
      <c r="J334" s="499">
        <v>0</v>
      </c>
      <c r="K334" s="498">
        <v>0</v>
      </c>
    </row>
    <row r="335" spans="1:11">
      <c r="A335" s="112" t="s">
        <v>95</v>
      </c>
      <c r="B335" s="499">
        <v>2.6146198359202722E-2</v>
      </c>
      <c r="C335" s="498">
        <v>3.6149466203406255E-2</v>
      </c>
      <c r="D335" s="499">
        <v>9.4231449517559379E-2</v>
      </c>
      <c r="E335" s="498">
        <v>8.504873143102696E-3</v>
      </c>
      <c r="F335" s="499">
        <v>2.1551287725601484E-2</v>
      </c>
      <c r="G335" s="498">
        <v>2.1181128910944161E-2</v>
      </c>
      <c r="H335" s="499">
        <v>8.2788664804397515E-3</v>
      </c>
      <c r="I335" s="498">
        <v>6.7244634069159676E-2</v>
      </c>
      <c r="J335" s="499">
        <v>0</v>
      </c>
      <c r="K335" s="498">
        <v>91.585305192981707</v>
      </c>
    </row>
    <row r="336" spans="1:11">
      <c r="A336" s="112" t="s">
        <v>96</v>
      </c>
      <c r="B336" s="499">
        <v>89.427233814434345</v>
      </c>
      <c r="C336" s="498">
        <v>90.110832053368611</v>
      </c>
      <c r="D336" s="499">
        <v>89.498530111369988</v>
      </c>
      <c r="E336" s="498">
        <v>91.380684090217315</v>
      </c>
      <c r="F336" s="499">
        <v>90.832602903782899</v>
      </c>
      <c r="G336" s="498">
        <v>89.398196578167017</v>
      </c>
      <c r="H336" s="499">
        <v>89.983427993131386</v>
      </c>
      <c r="I336" s="498">
        <v>90.941615835361134</v>
      </c>
      <c r="J336" s="499">
        <v>91.860041451597994</v>
      </c>
      <c r="K336" s="498">
        <v>7.1881148833273113E-3</v>
      </c>
    </row>
    <row r="337" spans="1:11">
      <c r="A337" s="112" t="s">
        <v>86</v>
      </c>
      <c r="B337" s="499">
        <v>1.528154851270886</v>
      </c>
      <c r="C337" s="498">
        <v>1.7558537667270211</v>
      </c>
      <c r="D337" s="499">
        <v>1.6979958281999048</v>
      </c>
      <c r="E337" s="498">
        <v>1.3718211171523895</v>
      </c>
      <c r="F337" s="499">
        <v>0.43912556734849739</v>
      </c>
      <c r="G337" s="498">
        <v>0.90084638062056377</v>
      </c>
      <c r="H337" s="499">
        <v>0.2730598547772628</v>
      </c>
      <c r="I337" s="498">
        <v>0.33649596804993293</v>
      </c>
      <c r="J337" s="499">
        <v>0.39946667370727779</v>
      </c>
      <c r="K337" s="498">
        <v>0.28790796146020325</v>
      </c>
    </row>
    <row r="338" spans="1:11">
      <c r="A338" s="112" t="s">
        <v>97</v>
      </c>
      <c r="B338" s="499">
        <v>1.0524255943326882E-2</v>
      </c>
      <c r="C338" s="498">
        <v>1.7206514481097303E-2</v>
      </c>
      <c r="D338" s="499">
        <v>0</v>
      </c>
      <c r="E338" s="498">
        <v>0</v>
      </c>
      <c r="F338" s="499">
        <v>0</v>
      </c>
      <c r="G338" s="498">
        <v>9.509894613076969E-3</v>
      </c>
      <c r="H338" s="499">
        <v>0</v>
      </c>
      <c r="I338" s="498">
        <v>2.0323428958021889E-2</v>
      </c>
      <c r="J338" s="499">
        <v>0</v>
      </c>
      <c r="K338" s="498">
        <v>3.0285924041752406E-2</v>
      </c>
    </row>
    <row r="339" spans="1:11">
      <c r="A339" s="112" t="s">
        <v>98</v>
      </c>
      <c r="B339" s="499">
        <v>4.7041779651680011</v>
      </c>
      <c r="C339" s="498">
        <v>4.3144151126868842</v>
      </c>
      <c r="D339" s="499">
        <v>3.8072250210419738</v>
      </c>
      <c r="E339" s="498">
        <v>3.3691234310747178</v>
      </c>
      <c r="F339" s="499">
        <v>3.7059536517138336</v>
      </c>
      <c r="G339" s="498">
        <v>4.9226672660782063</v>
      </c>
      <c r="H339" s="499">
        <v>4.6308838831880488</v>
      </c>
      <c r="I339" s="498">
        <v>4.0129906266708852</v>
      </c>
      <c r="J339" s="499">
        <v>3.7538778365962164</v>
      </c>
      <c r="K339" s="498">
        <v>3.9207812234938264</v>
      </c>
    </row>
    <row r="340" spans="1:11">
      <c r="A340" s="112" t="s">
        <v>99</v>
      </c>
      <c r="B340" s="499">
        <v>1.660036933560701</v>
      </c>
      <c r="C340" s="498">
        <v>1.763115231553906</v>
      </c>
      <c r="D340" s="499">
        <v>1.4912355603264251</v>
      </c>
      <c r="E340" s="498">
        <v>1.1850123246056423</v>
      </c>
      <c r="F340" s="499">
        <v>1.9795364014267243</v>
      </c>
      <c r="G340" s="498">
        <v>1.7247490684625957</v>
      </c>
      <c r="H340" s="499">
        <v>2.108827127276153</v>
      </c>
      <c r="I340" s="498">
        <v>2.0815828813984703</v>
      </c>
      <c r="J340" s="499">
        <v>1.731594302385447</v>
      </c>
      <c r="K340" s="498">
        <v>1.7036790688803503</v>
      </c>
    </row>
    <row r="341" spans="1:11">
      <c r="A341" s="112" t="s">
        <v>100</v>
      </c>
      <c r="B341" s="499">
        <v>2.8283937847690992E-2</v>
      </c>
      <c r="C341" s="498">
        <v>9.4714758611544794E-3</v>
      </c>
      <c r="D341" s="499">
        <v>0.11481598946071554</v>
      </c>
      <c r="E341" s="498">
        <v>1.5368454977887329E-2</v>
      </c>
      <c r="F341" s="499">
        <v>1.1571161194953817E-2</v>
      </c>
      <c r="G341" s="498">
        <v>0</v>
      </c>
      <c r="H341" s="499">
        <v>0</v>
      </c>
      <c r="I341" s="498">
        <v>2.1960215182829021E-2</v>
      </c>
      <c r="J341" s="499">
        <v>4.1055563622922467E-2</v>
      </c>
      <c r="K341" s="498">
        <v>1.3034448321766859E-2</v>
      </c>
    </row>
    <row r="342" spans="1:11">
      <c r="A342" s="112" t="s">
        <v>101</v>
      </c>
      <c r="B342" s="499">
        <v>1.4750402470569084</v>
      </c>
      <c r="C342" s="498">
        <v>1.0309701474866648</v>
      </c>
      <c r="D342" s="499">
        <v>0.78480464509203574</v>
      </c>
      <c r="E342" s="498">
        <v>1.0362516487517233</v>
      </c>
      <c r="F342" s="499">
        <v>1.0681628178091742</v>
      </c>
      <c r="G342" s="498">
        <v>1.0857129683262874</v>
      </c>
      <c r="H342" s="499">
        <v>1.0811057710836323</v>
      </c>
      <c r="I342" s="498">
        <v>0.69536134783889658</v>
      </c>
      <c r="J342" s="499">
        <v>0.42177661020976626</v>
      </c>
      <c r="K342" s="498">
        <v>0.49013359351114488</v>
      </c>
    </row>
    <row r="343" spans="1:11">
      <c r="A343" s="112" t="s">
        <v>102</v>
      </c>
      <c r="B343" s="499">
        <v>0</v>
      </c>
      <c r="C343" s="498">
        <v>7.4193227579043416E-3</v>
      </c>
      <c r="D343" s="499">
        <v>0</v>
      </c>
      <c r="E343" s="498">
        <v>0</v>
      </c>
      <c r="F343" s="499">
        <v>0</v>
      </c>
      <c r="G343" s="498">
        <v>0</v>
      </c>
      <c r="H343" s="499">
        <v>0</v>
      </c>
      <c r="I343" s="498">
        <v>0</v>
      </c>
      <c r="J343" s="499">
        <v>0</v>
      </c>
      <c r="K343" s="498">
        <v>3.718651432974663E-2</v>
      </c>
    </row>
    <row r="344" spans="1:11">
      <c r="A344" s="112" t="s">
        <v>87</v>
      </c>
      <c r="B344" s="499">
        <v>0</v>
      </c>
      <c r="C344" s="498">
        <v>0</v>
      </c>
      <c r="D344" s="499">
        <v>3.415508849827395E-2</v>
      </c>
      <c r="E344" s="498">
        <v>0</v>
      </c>
      <c r="F344" s="499">
        <v>0</v>
      </c>
      <c r="G344" s="498">
        <v>0</v>
      </c>
      <c r="H344" s="499">
        <v>0</v>
      </c>
      <c r="I344" s="498">
        <v>0</v>
      </c>
      <c r="J344" s="499">
        <v>0</v>
      </c>
      <c r="K344" s="498">
        <v>0</v>
      </c>
    </row>
    <row r="345" spans="1:11">
      <c r="A345" s="112" t="s">
        <v>88</v>
      </c>
      <c r="B345" s="499">
        <v>0.86989553031561262</v>
      </c>
      <c r="C345" s="498">
        <v>0.82654412681674749</v>
      </c>
      <c r="D345" s="499">
        <v>1.5188340916576197</v>
      </c>
      <c r="E345" s="498">
        <v>0.70292030486240009</v>
      </c>
      <c r="F345" s="499">
        <v>0.5379143560504156</v>
      </c>
      <c r="G345" s="498">
        <v>0.76309699804326714</v>
      </c>
      <c r="H345" s="499">
        <v>0.8852677570980575</v>
      </c>
      <c r="I345" s="498">
        <v>0.88427375795205299</v>
      </c>
      <c r="J345" s="499">
        <v>0.88276062362213048</v>
      </c>
      <c r="K345" s="498">
        <v>0.98199233459428847</v>
      </c>
    </row>
    <row r="346" spans="1:11" ht="12" customHeight="1">
      <c r="A346" s="112" t="s">
        <v>89</v>
      </c>
      <c r="B346" s="499">
        <v>3.2888299822896504E-2</v>
      </c>
      <c r="C346" s="498">
        <v>5.193525930533039E-2</v>
      </c>
      <c r="D346" s="499">
        <v>0.12762414764756827</v>
      </c>
      <c r="E346" s="498">
        <v>1.5965288180912078E-2</v>
      </c>
      <c r="F346" s="499">
        <v>3.0518937651690694E-2</v>
      </c>
      <c r="G346" s="498">
        <v>0</v>
      </c>
      <c r="H346" s="499">
        <v>0.1218991719706129</v>
      </c>
      <c r="I346" s="498">
        <v>2.4824591076241506E-2</v>
      </c>
      <c r="J346" s="499">
        <v>8.0526989742709665E-3</v>
      </c>
      <c r="K346" s="498">
        <v>0</v>
      </c>
    </row>
    <row r="347" spans="1:11">
      <c r="A347" s="112" t="s">
        <v>377</v>
      </c>
      <c r="B347" s="499">
        <v>0</v>
      </c>
      <c r="C347" s="498">
        <v>0</v>
      </c>
      <c r="D347" s="499">
        <v>0.77901047829322145</v>
      </c>
      <c r="E347" s="498">
        <v>0.91434846703391803</v>
      </c>
      <c r="F347" s="499">
        <v>1.3312620954794365</v>
      </c>
      <c r="G347" s="498">
        <v>1.1054532041140379</v>
      </c>
      <c r="H347" s="499">
        <v>0.8621440265837258</v>
      </c>
      <c r="I347" s="498">
        <v>0.84526368626081649</v>
      </c>
      <c r="J347" s="499">
        <v>0.79695317553563649</v>
      </c>
      <c r="K347" s="498">
        <v>0.78733818355378482</v>
      </c>
    </row>
    <row r="348" spans="1:11" ht="13.5" thickBot="1">
      <c r="A348" s="120" t="s">
        <v>54</v>
      </c>
      <c r="B348" s="501">
        <v>6.0843354672358539E-2</v>
      </c>
      <c r="C348" s="502">
        <v>7.6087522751274311E-2</v>
      </c>
      <c r="D348" s="501">
        <v>5.1537588894716942E-2</v>
      </c>
      <c r="E348" s="502">
        <v>0</v>
      </c>
      <c r="F348" s="501">
        <v>4.1800819816770661E-2</v>
      </c>
      <c r="G348" s="502">
        <v>6.8586512664009669E-2</v>
      </c>
      <c r="H348" s="501">
        <v>4.5105548410671742E-2</v>
      </c>
      <c r="I348" s="502">
        <v>6.8063027181563235E-2</v>
      </c>
      <c r="J348" s="501">
        <v>0.10442106374833335</v>
      </c>
      <c r="K348" s="502">
        <v>0.15516743994809223</v>
      </c>
    </row>
    <row r="349" spans="1:11" ht="13.5" thickTop="1">
      <c r="A349" s="448" t="s">
        <v>462</v>
      </c>
      <c r="B349" s="503"/>
      <c r="C349" s="125"/>
      <c r="D349" s="125"/>
      <c r="E349" s="125"/>
      <c r="F349" s="125"/>
      <c r="G349" s="125"/>
      <c r="H349" s="125"/>
      <c r="I349" s="125"/>
      <c r="J349" s="125"/>
      <c r="K349" s="125"/>
    </row>
    <row r="350" spans="1:11" ht="37.5" customHeight="1">
      <c r="A350" s="667" t="s">
        <v>471</v>
      </c>
      <c r="B350" s="667"/>
      <c r="C350" s="667"/>
      <c r="D350" s="667"/>
      <c r="E350" s="667"/>
      <c r="F350" s="667"/>
      <c r="G350" s="667"/>
      <c r="H350" s="667"/>
      <c r="I350" s="667"/>
      <c r="J350" s="667"/>
      <c r="K350" s="582"/>
    </row>
    <row r="351" spans="1:11" ht="25.5" customHeight="1">
      <c r="A351" s="695" t="s">
        <v>417</v>
      </c>
      <c r="B351" s="695"/>
      <c r="C351" s="695"/>
      <c r="D351" s="695"/>
      <c r="E351" s="695"/>
      <c r="F351" s="695"/>
      <c r="G351" s="695"/>
      <c r="H351" s="695"/>
      <c r="I351" s="695"/>
      <c r="J351" s="695"/>
      <c r="K351" s="695"/>
    </row>
    <row r="362" ht="12" hidden="1" customHeight="1"/>
    <row r="378" ht="12" hidden="1" customHeight="1"/>
    <row r="395" ht="12" hidden="1" customHeight="1"/>
    <row r="411" ht="12" hidden="1" customHeight="1"/>
    <row r="427" ht="12" hidden="1" customHeight="1"/>
    <row r="444" ht="12" hidden="1" customHeight="1"/>
    <row r="460" ht="12" hidden="1" customHeight="1"/>
    <row r="476" ht="12" hidden="1" customHeight="1"/>
    <row r="492" ht="12" hidden="1" customHeight="1"/>
    <row r="508" spans="1:11" ht="12" hidden="1" customHeight="1"/>
    <row r="511" spans="1:11" ht="32.25" hidden="1" customHeight="1"/>
    <row r="512" spans="1:11" s="91" customFormat="1" ht="22.5" hidden="1" customHeight="1">
      <c r="A512"/>
      <c r="B512"/>
      <c r="C512"/>
      <c r="D512"/>
      <c r="E512"/>
      <c r="F512"/>
      <c r="G512"/>
      <c r="H512"/>
      <c r="I512" s="29"/>
      <c r="J512"/>
      <c r="K512"/>
    </row>
  </sheetData>
  <mergeCells count="7">
    <mergeCell ref="A351:K351"/>
    <mergeCell ref="A350:J350"/>
    <mergeCell ref="A1:K1"/>
    <mergeCell ref="A2:K2"/>
    <mergeCell ref="A3:K3"/>
    <mergeCell ref="A4:K4"/>
    <mergeCell ref="B5:K6"/>
  </mergeCells>
  <hyperlinks>
    <hyperlink ref="A5" location="Índice!A1" display="Índice" xr:uid="{00000000-0004-0000-1E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rowBreaks count="10" manualBreakCount="10">
    <brk id="41" max="16383" man="1"/>
    <brk id="235" max="16383" man="1"/>
    <brk id="267" max="16383" man="1"/>
    <brk id="299" max="16383" man="1"/>
    <brk id="331" max="16383" man="1"/>
    <brk id="363" max="16383" man="1"/>
    <brk id="396" max="16383" man="1"/>
    <brk id="428" max="16383" man="1"/>
    <brk id="461" max="16383" man="1"/>
    <brk id="493"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XEL357"/>
  <sheetViews>
    <sheetView zoomScaleNormal="100" workbookViewId="0">
      <selection activeCell="A4" sqref="A4:K4"/>
    </sheetView>
  </sheetViews>
  <sheetFormatPr defaultColWidth="0" defaultRowHeight="12.75" zeroHeight="1"/>
  <cols>
    <col min="1" max="1" width="17.7109375" customWidth="1"/>
    <col min="2" max="3" width="6.140625" customWidth="1"/>
    <col min="4" max="10" width="6.140625" style="72" customWidth="1"/>
    <col min="11" max="11" width="6.140625" customWidth="1"/>
    <col min="12" max="27" width="6.140625" hidden="1"/>
    <col min="16367" max="16384" width="6.140625" style="72" hidden="1"/>
  </cols>
  <sheetData>
    <row r="1" spans="1:11" s="92" customFormat="1" ht="18">
      <c r="A1" s="669" t="s">
        <v>159</v>
      </c>
      <c r="B1" s="669"/>
      <c r="C1" s="669"/>
      <c r="D1" s="669"/>
      <c r="E1" s="669"/>
      <c r="F1" s="669"/>
      <c r="G1" s="669"/>
      <c r="H1" s="669"/>
      <c r="I1" s="669"/>
      <c r="J1" s="669"/>
      <c r="K1" s="669"/>
    </row>
    <row r="2" spans="1:11" s="85" customFormat="1" ht="15">
      <c r="A2" s="699"/>
      <c r="B2" s="699"/>
      <c r="C2" s="699"/>
      <c r="D2" s="699"/>
      <c r="E2" s="699"/>
      <c r="F2" s="699"/>
      <c r="G2" s="699"/>
      <c r="H2" s="699"/>
      <c r="I2" s="699"/>
      <c r="J2" s="699"/>
      <c r="K2" s="699"/>
    </row>
    <row r="3" spans="1:11" s="88" customFormat="1" ht="15">
      <c r="A3" s="663" t="s">
        <v>347</v>
      </c>
      <c r="B3" s="663"/>
      <c r="C3" s="663"/>
      <c r="D3" s="663"/>
      <c r="E3" s="663"/>
      <c r="F3" s="663"/>
      <c r="G3" s="663"/>
      <c r="H3" s="663"/>
      <c r="I3" s="663"/>
      <c r="J3" s="663"/>
      <c r="K3" s="663"/>
    </row>
    <row r="4" spans="1:11" s="88" customFormat="1" ht="15">
      <c r="A4" s="663" t="s">
        <v>442</v>
      </c>
      <c r="B4" s="663"/>
      <c r="C4" s="663"/>
      <c r="D4" s="663"/>
      <c r="E4" s="663"/>
      <c r="F4" s="663"/>
      <c r="G4" s="663"/>
      <c r="H4" s="663"/>
      <c r="I4" s="663"/>
      <c r="J4" s="663"/>
      <c r="K4" s="663"/>
    </row>
    <row r="5" spans="1:11" s="59" customFormat="1" ht="13.15" customHeight="1">
      <c r="A5" s="190" t="s">
        <v>202</v>
      </c>
      <c r="B5" s="665" t="s">
        <v>328</v>
      </c>
      <c r="C5" s="665"/>
      <c r="D5" s="665"/>
      <c r="E5" s="665"/>
      <c r="F5" s="665"/>
      <c r="G5" s="665"/>
      <c r="H5" s="665"/>
      <c r="I5" s="665"/>
      <c r="J5" s="665"/>
      <c r="K5" s="665"/>
    </row>
    <row r="6" spans="1:11" s="59" customFormat="1" ht="22.5" customHeight="1" thickBot="1">
      <c r="A6" s="190"/>
      <c r="B6" s="666"/>
      <c r="C6" s="666"/>
      <c r="D6" s="666"/>
      <c r="E6" s="666"/>
      <c r="F6" s="666"/>
      <c r="G6" s="666"/>
      <c r="H6" s="666"/>
      <c r="I6" s="666"/>
      <c r="J6" s="666"/>
      <c r="K6" s="666"/>
    </row>
    <row r="7" spans="1:11" ht="13.5" thickTop="1">
      <c r="A7" s="413" t="s">
        <v>22</v>
      </c>
      <c r="B7" s="457">
        <v>2016</v>
      </c>
      <c r="C7" s="107">
        <v>2017</v>
      </c>
      <c r="D7" s="457">
        <v>2018</v>
      </c>
      <c r="E7" s="107">
        <v>2019</v>
      </c>
      <c r="F7" s="457">
        <v>2020</v>
      </c>
      <c r="G7" s="107">
        <v>2021</v>
      </c>
      <c r="H7" s="457">
        <v>2022</v>
      </c>
      <c r="I7" s="107">
        <v>2023</v>
      </c>
      <c r="J7" s="457">
        <v>2024</v>
      </c>
      <c r="K7" s="107" t="s">
        <v>392</v>
      </c>
    </row>
    <row r="8" spans="1:11">
      <c r="A8" s="504" t="s">
        <v>94</v>
      </c>
      <c r="B8" s="465"/>
      <c r="C8" s="505"/>
      <c r="D8" s="465"/>
      <c r="E8" s="505"/>
      <c r="F8" s="465"/>
      <c r="G8" s="505"/>
      <c r="H8" s="465"/>
      <c r="I8" s="505"/>
      <c r="J8" s="465"/>
      <c r="K8" s="505"/>
    </row>
    <row r="9" spans="1:11">
      <c r="A9" s="463" t="s">
        <v>0</v>
      </c>
      <c r="B9" s="179">
        <v>100</v>
      </c>
      <c r="C9" s="180">
        <v>100</v>
      </c>
      <c r="D9" s="179">
        <v>100</v>
      </c>
      <c r="E9" s="180">
        <v>100</v>
      </c>
      <c r="F9" s="179">
        <v>100</v>
      </c>
      <c r="G9" s="180">
        <v>100</v>
      </c>
      <c r="H9" s="179">
        <v>100</v>
      </c>
      <c r="I9" s="180">
        <v>100</v>
      </c>
      <c r="J9" s="179">
        <v>100</v>
      </c>
      <c r="K9" s="180">
        <v>100</v>
      </c>
    </row>
    <row r="10" spans="1:11">
      <c r="A10" s="506" t="s">
        <v>103</v>
      </c>
      <c r="B10" s="508">
        <v>63.112443291757913</v>
      </c>
      <c r="C10" s="507">
        <v>61.74721548965848</v>
      </c>
      <c r="D10" s="508">
        <v>60.923834848931179</v>
      </c>
      <c r="E10" s="507">
        <v>58.019718759568384</v>
      </c>
      <c r="F10" s="508">
        <v>58.069730975727843</v>
      </c>
      <c r="G10" s="507">
        <v>55.147058823529413</v>
      </c>
      <c r="H10" s="508">
        <v>53.428361967006097</v>
      </c>
      <c r="I10" s="507">
        <v>50.63862451109987</v>
      </c>
      <c r="J10" s="508">
        <v>48.79654911680074</v>
      </c>
      <c r="K10" s="507">
        <v>45.575171355548868</v>
      </c>
    </row>
    <row r="11" spans="1:11">
      <c r="A11" s="506" t="s">
        <v>104</v>
      </c>
      <c r="B11" s="508">
        <v>29.432595470796542</v>
      </c>
      <c r="C11" s="507">
        <v>32.22273059769946</v>
      </c>
      <c r="D11" s="508">
        <v>33.88495185129787</v>
      </c>
      <c r="E11" s="507">
        <v>36.778625917820037</v>
      </c>
      <c r="F11" s="508">
        <v>37.509946599802007</v>
      </c>
      <c r="G11" s="507">
        <v>41.018806810200104</v>
      </c>
      <c r="H11" s="508">
        <v>43.095251730998761</v>
      </c>
      <c r="I11" s="507">
        <v>44.715334552715227</v>
      </c>
      <c r="J11" s="508">
        <v>47.005208880300771</v>
      </c>
      <c r="K11" s="507">
        <v>50.484753877218388</v>
      </c>
    </row>
    <row r="12" spans="1:11">
      <c r="A12" s="506" t="s">
        <v>105</v>
      </c>
      <c r="B12" s="508">
        <v>2.9574126947324983</v>
      </c>
      <c r="C12" s="507">
        <v>2.2756292878436297</v>
      </c>
      <c r="D12" s="508">
        <v>2.0531626497307198</v>
      </c>
      <c r="E12" s="507">
        <v>2.2166776076334984</v>
      </c>
      <c r="F12" s="508">
        <v>1.4852625569951368</v>
      </c>
      <c r="G12" s="507">
        <v>1.2891180040116896</v>
      </c>
      <c r="H12" s="508">
        <v>1.2356115758734632</v>
      </c>
      <c r="I12" s="507">
        <v>1.8325829654054355</v>
      </c>
      <c r="J12" s="508">
        <v>1.5433933334733569</v>
      </c>
      <c r="K12" s="507">
        <v>1.5641216346425468</v>
      </c>
    </row>
    <row r="13" spans="1:11">
      <c r="A13" s="506" t="s">
        <v>97</v>
      </c>
      <c r="B13" s="508">
        <v>4.1923140690724621E-2</v>
      </c>
      <c r="C13" s="507">
        <v>1.813777339308302E-2</v>
      </c>
      <c r="D13" s="508">
        <v>2.9457970300151431E-2</v>
      </c>
      <c r="E13" s="507">
        <v>1.7573059249207424E-3</v>
      </c>
      <c r="F13" s="508">
        <v>4.1910845515178229E-2</v>
      </c>
      <c r="G13" s="507">
        <v>1.8567306341555533E-2</v>
      </c>
      <c r="H13" s="508">
        <v>3.419116107199547E-2</v>
      </c>
      <c r="I13" s="507">
        <v>3.0529897803752079E-2</v>
      </c>
      <c r="J13" s="508">
        <v>2.8118502026842539E-2</v>
      </c>
      <c r="K13" s="507">
        <v>2.8790363586691115E-2</v>
      </c>
    </row>
    <row r="14" spans="1:11">
      <c r="A14" s="506" t="s">
        <v>98</v>
      </c>
      <c r="B14" s="508">
        <v>5.1373833092923843E-2</v>
      </c>
      <c r="C14" s="507">
        <v>5.0414193059593611E-2</v>
      </c>
      <c r="D14" s="508">
        <v>2.8117586956607831E-2</v>
      </c>
      <c r="E14" s="507">
        <v>1.8883592481351706E-2</v>
      </c>
      <c r="F14" s="508">
        <v>3.1042929712621667E-2</v>
      </c>
      <c r="G14" s="507">
        <v>3.814214093420322E-2</v>
      </c>
      <c r="H14" s="508">
        <v>8.7899776589255033E-2</v>
      </c>
      <c r="I14" s="507">
        <v>0.10835120593096326</v>
      </c>
      <c r="J14" s="508">
        <v>9.6485055974459694E-2</v>
      </c>
      <c r="K14" s="507">
        <v>7.721286578402016E-2</v>
      </c>
    </row>
    <row r="15" spans="1:11">
      <c r="A15" s="506" t="s">
        <v>106</v>
      </c>
      <c r="B15" s="508">
        <v>0.17694704701833924</v>
      </c>
      <c r="C15" s="507">
        <v>0.11074748094352949</v>
      </c>
      <c r="D15" s="508">
        <v>0.1277019767303359</v>
      </c>
      <c r="E15" s="507">
        <v>0.13468707444901012</v>
      </c>
      <c r="F15" s="508">
        <v>9.3417829451762788E-2</v>
      </c>
      <c r="G15" s="507">
        <v>0.12122004186711681</v>
      </c>
      <c r="H15" s="508">
        <v>1.2223340083238382E-2</v>
      </c>
      <c r="I15" s="507">
        <v>4.0488848424227349E-2</v>
      </c>
      <c r="J15" s="508">
        <v>3.315935393081431E-2</v>
      </c>
      <c r="K15" s="507">
        <v>2.891935267086088E-2</v>
      </c>
    </row>
    <row r="16" spans="1:11">
      <c r="A16" s="506" t="s">
        <v>107</v>
      </c>
      <c r="B16" s="508">
        <v>2.7155861538526942</v>
      </c>
      <c r="C16" s="507">
        <v>2.3244060430274587</v>
      </c>
      <c r="D16" s="508">
        <v>1.8306590147024822</v>
      </c>
      <c r="E16" s="507">
        <v>2.0553033110026413</v>
      </c>
      <c r="F16" s="508">
        <v>2.1543330756057202</v>
      </c>
      <c r="G16" s="507">
        <v>1.7387058961704716</v>
      </c>
      <c r="H16" s="508">
        <v>1.5042401313624407</v>
      </c>
      <c r="I16" s="507">
        <v>1.9072750950589998</v>
      </c>
      <c r="J16" s="508">
        <v>1.8842546890424483</v>
      </c>
      <c r="K16" s="507">
        <v>1.7210239566266465</v>
      </c>
    </row>
    <row r="17" spans="1:11">
      <c r="A17" s="506" t="s">
        <v>108</v>
      </c>
      <c r="B17" s="508">
        <v>2.5670565867565387E-2</v>
      </c>
      <c r="C17" s="507">
        <v>2.5285819504593174E-2</v>
      </c>
      <c r="D17" s="508">
        <v>4.8771675750302425E-2</v>
      </c>
      <c r="E17" s="507">
        <v>2.1951431638416733E-2</v>
      </c>
      <c r="F17" s="508">
        <v>1.2688869780112582E-2</v>
      </c>
      <c r="G17" s="507">
        <v>1.4594766380106441E-2</v>
      </c>
      <c r="H17" s="508">
        <v>1.6269294143424512E-2</v>
      </c>
      <c r="I17" s="507">
        <v>1.3577913550866565E-2</v>
      </c>
      <c r="J17" s="508">
        <v>1.7721744974900758E-2</v>
      </c>
      <c r="K17" s="507">
        <v>1.0319126733581044E-3</v>
      </c>
    </row>
    <row r="18" spans="1:11">
      <c r="A18" s="506" t="s">
        <v>109</v>
      </c>
      <c r="B18" s="508">
        <v>1.381141846390604</v>
      </c>
      <c r="C18" s="507">
        <v>1.161195367436336</v>
      </c>
      <c r="D18" s="508">
        <v>1.0069325235793232</v>
      </c>
      <c r="E18" s="507">
        <v>0.71954231413958125</v>
      </c>
      <c r="F18" s="508">
        <v>0.57897665276864496</v>
      </c>
      <c r="G18" s="507">
        <v>0.57716975526850911</v>
      </c>
      <c r="H18" s="508">
        <v>0.54788486354450083</v>
      </c>
      <c r="I18" s="507">
        <v>0.66607965092517563</v>
      </c>
      <c r="J18" s="508">
        <v>0.48531326794228224</v>
      </c>
      <c r="K18" s="507">
        <v>0.4029876967631737</v>
      </c>
    </row>
    <row r="19" spans="1:11">
      <c r="A19" s="506" t="s">
        <v>54</v>
      </c>
      <c r="B19" s="508">
        <v>0.10490595580019078</v>
      </c>
      <c r="C19" s="507">
        <v>6.4237947433835707E-2</v>
      </c>
      <c r="D19" s="508">
        <v>6.6409902021023912E-2</v>
      </c>
      <c r="E19" s="507">
        <v>3.2852685342162354E-2</v>
      </c>
      <c r="F19" s="508">
        <v>2.2689664640975798E-2</v>
      </c>
      <c r="G19" s="507">
        <v>3.6616455296835097E-2</v>
      </c>
      <c r="H19" s="508">
        <v>3.8066159326821628E-2</v>
      </c>
      <c r="I19" s="507">
        <v>4.7155359085474462E-2</v>
      </c>
      <c r="J19" s="508">
        <v>0.10979605553338515</v>
      </c>
      <c r="K19" s="507">
        <v>0.11598698448545093</v>
      </c>
    </row>
    <row r="20" spans="1:11">
      <c r="A20" s="495" t="s">
        <v>167</v>
      </c>
      <c r="B20" s="495"/>
      <c r="C20" s="201"/>
      <c r="D20" s="495"/>
      <c r="E20" s="201"/>
      <c r="F20" s="495"/>
      <c r="G20" s="201"/>
      <c r="H20" s="495"/>
      <c r="I20" s="201"/>
      <c r="J20" s="495"/>
      <c r="K20" s="201"/>
    </row>
    <row r="21" spans="1:11">
      <c r="A21" s="484" t="s">
        <v>30</v>
      </c>
      <c r="B21" s="179">
        <v>100</v>
      </c>
      <c r="C21" s="180">
        <v>100</v>
      </c>
      <c r="D21" s="179">
        <v>100</v>
      </c>
      <c r="E21" s="180">
        <v>100</v>
      </c>
      <c r="F21" s="179">
        <v>100</v>
      </c>
      <c r="G21" s="180">
        <v>100</v>
      </c>
      <c r="H21" s="179">
        <v>100</v>
      </c>
      <c r="I21" s="180">
        <v>100</v>
      </c>
      <c r="J21" s="179">
        <v>100</v>
      </c>
      <c r="K21" s="180">
        <v>100</v>
      </c>
    </row>
    <row r="22" spans="1:11">
      <c r="A22" s="506" t="s">
        <v>103</v>
      </c>
      <c r="B22" s="508">
        <v>57.996467659362381</v>
      </c>
      <c r="C22" s="507">
        <v>56.449904237609275</v>
      </c>
      <c r="D22" s="508">
        <v>55.516791541474916</v>
      </c>
      <c r="E22" s="507">
        <v>52.719418190781077</v>
      </c>
      <c r="F22" s="508">
        <v>52.9163395154605</v>
      </c>
      <c r="G22" s="507">
        <v>50.0123937164729</v>
      </c>
      <c r="H22" s="508">
        <v>48.478067617843621</v>
      </c>
      <c r="I22" s="507">
        <v>45.951489767372806</v>
      </c>
      <c r="J22" s="508">
        <v>44.256775530107532</v>
      </c>
      <c r="K22" s="507">
        <v>40.914274713733249</v>
      </c>
    </row>
    <row r="23" spans="1:11">
      <c r="A23" s="506" t="s">
        <v>104</v>
      </c>
      <c r="B23" s="508">
        <v>34.255252419835628</v>
      </c>
      <c r="C23" s="507">
        <v>37.246373890987741</v>
      </c>
      <c r="D23" s="508">
        <v>39.029817822234051</v>
      </c>
      <c r="E23" s="507">
        <v>41.533755967593798</v>
      </c>
      <c r="F23" s="508">
        <v>42.325509737503999</v>
      </c>
      <c r="G23" s="507">
        <v>45.894995413801965</v>
      </c>
      <c r="H23" s="508">
        <v>47.797174646384086</v>
      </c>
      <c r="I23" s="507">
        <v>49.032478205038046</v>
      </c>
      <c r="J23" s="508">
        <v>51.337405072024445</v>
      </c>
      <c r="K23" s="507">
        <v>54.897573890815345</v>
      </c>
    </row>
    <row r="24" spans="1:11">
      <c r="A24" s="506" t="s">
        <v>105</v>
      </c>
      <c r="B24" s="508">
        <v>3.6255172045206998</v>
      </c>
      <c r="C24" s="507">
        <v>2.7263930000003951</v>
      </c>
      <c r="D24" s="508">
        <v>2.4825999315407143</v>
      </c>
      <c r="E24" s="507">
        <v>2.7047467862288328</v>
      </c>
      <c r="F24" s="508">
        <v>1.7889134433880591</v>
      </c>
      <c r="G24" s="507">
        <v>1.5548100344827707</v>
      </c>
      <c r="H24" s="508">
        <v>1.4685845982456569</v>
      </c>
      <c r="I24" s="507">
        <v>2.1400347469127601</v>
      </c>
      <c r="J24" s="508">
        <v>1.7858603441913725</v>
      </c>
      <c r="K24" s="507">
        <v>1.8163835474901857</v>
      </c>
    </row>
    <row r="25" spans="1:11">
      <c r="A25" s="506" t="s">
        <v>97</v>
      </c>
      <c r="B25" s="508">
        <v>4.1305930280395593E-2</v>
      </c>
      <c r="C25" s="507">
        <v>1.8453078799388165E-2</v>
      </c>
      <c r="D25" s="508">
        <v>3.1453238504544935E-2</v>
      </c>
      <c r="E25" s="507">
        <v>0</v>
      </c>
      <c r="F25" s="508">
        <v>5.1237002585878509E-2</v>
      </c>
      <c r="G25" s="507">
        <v>1.8860761214744583E-2</v>
      </c>
      <c r="H25" s="508">
        <v>2.724946385906701E-2</v>
      </c>
      <c r="I25" s="507">
        <v>3.0117029894326668E-2</v>
      </c>
      <c r="J25" s="508">
        <v>2.5568038141643809E-2</v>
      </c>
      <c r="K25" s="507">
        <v>3.3993795827657547E-2</v>
      </c>
    </row>
    <row r="26" spans="1:11">
      <c r="A26" s="506" t="s">
        <v>98</v>
      </c>
      <c r="B26" s="508">
        <v>3.4884246034195675E-2</v>
      </c>
      <c r="C26" s="507">
        <v>5.7097856242218192E-2</v>
      </c>
      <c r="D26" s="508">
        <v>3.5104400410755715E-2</v>
      </c>
      <c r="E26" s="507">
        <v>3.5578156039190252E-3</v>
      </c>
      <c r="F26" s="508">
        <v>2.0212114123532767E-2</v>
      </c>
      <c r="G26" s="507">
        <v>3.0853555776430602E-2</v>
      </c>
      <c r="H26" s="508">
        <v>9.6386817307292511E-2</v>
      </c>
      <c r="I26" s="507">
        <v>0.11265397128040029</v>
      </c>
      <c r="J26" s="508">
        <v>8.7287221787589853E-2</v>
      </c>
      <c r="K26" s="507">
        <v>7.9379777712254102E-2</v>
      </c>
    </row>
    <row r="27" spans="1:11">
      <c r="A27" s="506" t="s">
        <v>106</v>
      </c>
      <c r="B27" s="508">
        <v>0.21721864840533009</v>
      </c>
      <c r="C27" s="507">
        <v>0.13897104526220166</v>
      </c>
      <c r="D27" s="508">
        <v>0.15943406990453735</v>
      </c>
      <c r="E27" s="507">
        <v>0.16586022846311169</v>
      </c>
      <c r="F27" s="508">
        <v>6.367522666189869E-2</v>
      </c>
      <c r="G27" s="507">
        <v>8.2206423187371036E-2</v>
      </c>
      <c r="H27" s="508">
        <v>1.4741513235232971E-2</v>
      </c>
      <c r="I27" s="507">
        <v>4.4703440048551903E-2</v>
      </c>
      <c r="J27" s="508">
        <v>3.9429099112205289E-2</v>
      </c>
      <c r="K27" s="507">
        <v>3.4146097780290423E-2</v>
      </c>
    </row>
    <row r="28" spans="1:11">
      <c r="A28" s="506" t="s">
        <v>107</v>
      </c>
      <c r="B28" s="508">
        <v>3.1850310954523287</v>
      </c>
      <c r="C28" s="507">
        <v>2.7672505663356572</v>
      </c>
      <c r="D28" s="508">
        <v>2.1714144449092911</v>
      </c>
      <c r="E28" s="507">
        <v>2.4569100848300609</v>
      </c>
      <c r="F28" s="508">
        <v>2.512591935083778</v>
      </c>
      <c r="G28" s="507">
        <v>2.0110940322250572</v>
      </c>
      <c r="H28" s="508">
        <v>1.7343441865004163</v>
      </c>
      <c r="I28" s="507">
        <v>2.1795938726658486</v>
      </c>
      <c r="J28" s="508">
        <v>2.1269860496538171</v>
      </c>
      <c r="K28" s="507">
        <v>1.9285996261900875</v>
      </c>
    </row>
    <row r="29" spans="1:11">
      <c r="A29" s="506" t="s">
        <v>108</v>
      </c>
      <c r="B29" s="508">
        <v>1.9679354948032003E-2</v>
      </c>
      <c r="C29" s="507">
        <v>2.6474438534454112E-2</v>
      </c>
      <c r="D29" s="508">
        <v>5.1534628988704215E-2</v>
      </c>
      <c r="E29" s="507">
        <v>2.219049938526815E-2</v>
      </c>
      <c r="F29" s="508">
        <v>4.4876547092459109E-3</v>
      </c>
      <c r="G29" s="507">
        <v>8.785419271932781E-3</v>
      </c>
      <c r="H29" s="508">
        <v>1.1236538060422336E-2</v>
      </c>
      <c r="I29" s="507">
        <v>9.1490652976278855E-3</v>
      </c>
      <c r="J29" s="508">
        <v>1.5078586596354042E-2</v>
      </c>
      <c r="K29" s="507">
        <v>0</v>
      </c>
    </row>
    <row r="30" spans="1:11">
      <c r="A30" s="506" t="s">
        <v>109</v>
      </c>
      <c r="B30" s="508">
        <v>0.52736528238631442</v>
      </c>
      <c r="C30" s="507">
        <v>0.50372558572719561</v>
      </c>
      <c r="D30" s="508">
        <v>0.45065226486137</v>
      </c>
      <c r="E30" s="507">
        <v>0.35310402906111815</v>
      </c>
      <c r="F30" s="508">
        <v>0.29643256185719646</v>
      </c>
      <c r="G30" s="507">
        <v>0.34726810066556524</v>
      </c>
      <c r="H30" s="508">
        <v>0.34719871731653601</v>
      </c>
      <c r="I30" s="507">
        <v>0.45475087192871416</v>
      </c>
      <c r="J30" s="508">
        <v>0.24506605544799012</v>
      </c>
      <c r="K30" s="507">
        <v>0.19537294483745116</v>
      </c>
    </row>
    <row r="31" spans="1:11">
      <c r="A31" s="506" t="s">
        <v>54</v>
      </c>
      <c r="B31" s="508">
        <v>9.7278158774692924E-2</v>
      </c>
      <c r="C31" s="507">
        <v>6.5356300501473286E-2</v>
      </c>
      <c r="D31" s="508">
        <v>7.1197657171110179E-2</v>
      </c>
      <c r="E31" s="507">
        <v>4.0456398052811184E-2</v>
      </c>
      <c r="F31" s="508">
        <v>2.0600808625908396E-2</v>
      </c>
      <c r="G31" s="507">
        <v>3.8732542901259208E-2</v>
      </c>
      <c r="H31" s="508">
        <v>2.5015901247668074E-2</v>
      </c>
      <c r="I31" s="507">
        <v>4.5029029560923008E-2</v>
      </c>
      <c r="J31" s="508">
        <v>8.054400293704643E-2</v>
      </c>
      <c r="K31" s="507">
        <v>0.10027560561348445</v>
      </c>
    </row>
    <row r="32" spans="1:11">
      <c r="A32" s="466" t="s">
        <v>10</v>
      </c>
      <c r="B32" s="179">
        <v>100</v>
      </c>
      <c r="C32" s="180">
        <v>100</v>
      </c>
      <c r="D32" s="179">
        <v>100</v>
      </c>
      <c r="E32" s="180">
        <v>100</v>
      </c>
      <c r="F32" s="179">
        <v>100</v>
      </c>
      <c r="G32" s="180">
        <v>100</v>
      </c>
      <c r="H32" s="179">
        <v>100</v>
      </c>
      <c r="I32" s="180">
        <v>100</v>
      </c>
      <c r="J32" s="179">
        <v>100</v>
      </c>
      <c r="K32" s="180">
        <v>100</v>
      </c>
    </row>
    <row r="33" spans="1:11">
      <c r="A33" s="506" t="s">
        <v>103</v>
      </c>
      <c r="B33" s="508">
        <v>82.3</v>
      </c>
      <c r="C33" s="507">
        <v>82.5</v>
      </c>
      <c r="D33" s="508">
        <v>82.68382763724415</v>
      </c>
      <c r="E33" s="507">
        <v>80.920256093309249</v>
      </c>
      <c r="F33" s="508">
        <v>81.228572472087649</v>
      </c>
      <c r="G33" s="507">
        <v>79.472763638826081</v>
      </c>
      <c r="H33" s="508">
        <v>77.457341584240993</v>
      </c>
      <c r="I33" s="507">
        <v>74.483298936286516</v>
      </c>
      <c r="J33" s="508">
        <v>72.806449802034805</v>
      </c>
      <c r="K33" s="507">
        <v>71.363709140550597</v>
      </c>
    </row>
    <row r="34" spans="1:11">
      <c r="A34" s="506" t="s">
        <v>104</v>
      </c>
      <c r="B34" s="508">
        <v>11.4</v>
      </c>
      <c r="C34" s="507">
        <v>12.5</v>
      </c>
      <c r="D34" s="508">
        <v>13.180060090947634</v>
      </c>
      <c r="E34" s="507">
        <v>16.233558365820418</v>
      </c>
      <c r="F34" s="508">
        <v>15.869272825726213</v>
      </c>
      <c r="G34" s="507">
        <v>17.917645951253512</v>
      </c>
      <c r="H34" s="508">
        <v>20.271879639050589</v>
      </c>
      <c r="I34" s="507">
        <v>22.752901112079162</v>
      </c>
      <c r="J34" s="508">
        <v>24.093141058874419</v>
      </c>
      <c r="K34" s="507">
        <v>26.06881325367198</v>
      </c>
    </row>
    <row r="35" spans="1:11">
      <c r="A35" s="506" t="s">
        <v>105</v>
      </c>
      <c r="B35" s="508">
        <v>0.5</v>
      </c>
      <c r="C35" s="507">
        <v>0.5</v>
      </c>
      <c r="D35" s="508">
        <v>0.32494417174439766</v>
      </c>
      <c r="E35" s="507">
        <v>0.10792050965104116</v>
      </c>
      <c r="F35" s="508">
        <v>0.12068491867265645</v>
      </c>
      <c r="G35" s="507">
        <v>3.0390166799073103E-2</v>
      </c>
      <c r="H35" s="508">
        <v>0.10474871983053391</v>
      </c>
      <c r="I35" s="507">
        <v>0.26849572825118345</v>
      </c>
      <c r="J35" s="508">
        <v>0.261036683826953</v>
      </c>
      <c r="K35" s="507">
        <v>0.16836747592041729</v>
      </c>
    </row>
    <row r="36" spans="1:11">
      <c r="A36" s="506" t="s">
        <v>97</v>
      </c>
      <c r="B36" s="508">
        <v>0</v>
      </c>
      <c r="C36" s="507">
        <v>0</v>
      </c>
      <c r="D36" s="508">
        <v>2.1428254377868897E-2</v>
      </c>
      <c r="E36" s="507">
        <v>9.3499413647744924E-3</v>
      </c>
      <c r="F36" s="508">
        <v>0</v>
      </c>
      <c r="G36" s="507">
        <v>1.7177050799476099E-2</v>
      </c>
      <c r="H36" s="508">
        <v>6.7886511100361951E-2</v>
      </c>
      <c r="I36" s="507">
        <v>3.2630264321704593E-2</v>
      </c>
      <c r="J36" s="508">
        <v>4.1607365164068405E-2</v>
      </c>
      <c r="K36" s="507">
        <v>0</v>
      </c>
    </row>
    <row r="37" spans="1:11">
      <c r="A37" s="506" t="s">
        <v>98</v>
      </c>
      <c r="B37" s="508">
        <v>0.1</v>
      </c>
      <c r="C37" s="507">
        <v>0</v>
      </c>
      <c r="D37" s="508">
        <v>0</v>
      </c>
      <c r="E37" s="507">
        <v>8.5100313777693254E-2</v>
      </c>
      <c r="F37" s="508">
        <v>7.9715564702202021E-2</v>
      </c>
      <c r="G37" s="507">
        <v>7.2672137997783492E-2</v>
      </c>
      <c r="H37" s="508">
        <v>4.6703250879855884E-2</v>
      </c>
      <c r="I37" s="507">
        <v>8.6461918659542114E-2</v>
      </c>
      <c r="J37" s="508">
        <v>0.14513045229847671</v>
      </c>
      <c r="K37" s="507">
        <v>6.5223436617819319E-2</v>
      </c>
    </row>
    <row r="38" spans="1:11">
      <c r="A38" s="506" t="s">
        <v>106</v>
      </c>
      <c r="B38" s="508">
        <v>0</v>
      </c>
      <c r="C38" s="507">
        <v>0</v>
      </c>
      <c r="D38" s="508">
        <v>0</v>
      </c>
      <c r="E38" s="507">
        <v>0</v>
      </c>
      <c r="F38" s="508">
        <v>0.22707820223934042</v>
      </c>
      <c r="G38" s="507">
        <v>0.30604879934066553</v>
      </c>
      <c r="H38" s="508">
        <v>0</v>
      </c>
      <c r="I38" s="507">
        <v>1.9048123842619433E-2</v>
      </c>
      <c r="J38" s="508">
        <v>0</v>
      </c>
      <c r="K38" s="507">
        <v>0</v>
      </c>
    </row>
    <row r="39" spans="1:11">
      <c r="A39" s="506" t="s">
        <v>107</v>
      </c>
      <c r="B39" s="508">
        <v>1</v>
      </c>
      <c r="C39" s="507">
        <v>0.6</v>
      </c>
      <c r="D39" s="508">
        <v>0.45932993848560405</v>
      </c>
      <c r="E39" s="507">
        <v>0.32011663655668599</v>
      </c>
      <c r="F39" s="508">
        <v>0.54435250159192938</v>
      </c>
      <c r="G39" s="507">
        <v>0.44825496028632827</v>
      </c>
      <c r="H39" s="508">
        <v>0.38730338765366201</v>
      </c>
      <c r="I39" s="507">
        <v>0.52191859328777246</v>
      </c>
      <c r="J39" s="508">
        <v>0.6004999488163365</v>
      </c>
      <c r="K39" s="507">
        <v>0.57251683253419172</v>
      </c>
    </row>
    <row r="40" spans="1:11">
      <c r="A40" s="506" t="s">
        <v>108</v>
      </c>
      <c r="B40" s="508">
        <v>0</v>
      </c>
      <c r="C40" s="507">
        <v>0</v>
      </c>
      <c r="D40" s="508">
        <v>3.7652504121112498E-2</v>
      </c>
      <c r="E40" s="507">
        <v>2.0918512883902254E-2</v>
      </c>
      <c r="F40" s="508">
        <v>4.9544335034037913E-2</v>
      </c>
      <c r="G40" s="507">
        <v>4.2116807248715436E-2</v>
      </c>
      <c r="H40" s="508">
        <v>4.0698547195302991E-2</v>
      </c>
      <c r="I40" s="507">
        <v>3.6108617371226399E-2</v>
      </c>
      <c r="J40" s="508">
        <v>3.170084964881402E-2</v>
      </c>
      <c r="K40" s="507">
        <v>6.741440477293986E-3</v>
      </c>
    </row>
    <row r="41" spans="1:11">
      <c r="A41" s="506" t="s">
        <v>109</v>
      </c>
      <c r="B41" s="508">
        <v>4.5999999999999996</v>
      </c>
      <c r="C41" s="507">
        <v>3.6999999999999997</v>
      </c>
      <c r="D41" s="508">
        <v>3.2456152434479288</v>
      </c>
      <c r="E41" s="507">
        <v>2.3027796266362399</v>
      </c>
      <c r="F41" s="508">
        <v>1.8487023989303506</v>
      </c>
      <c r="G41" s="507">
        <v>1.6663390914991767</v>
      </c>
      <c r="H41" s="508">
        <v>1.5220255867095891</v>
      </c>
      <c r="I41" s="507">
        <v>1.7411641550749171</v>
      </c>
      <c r="J41" s="508">
        <v>1.7559298750788395</v>
      </c>
      <c r="K41" s="507">
        <v>1.5517110618611432</v>
      </c>
    </row>
    <row r="42" spans="1:11">
      <c r="A42" s="506" t="s">
        <v>54</v>
      </c>
      <c r="B42" s="508">
        <v>0.1</v>
      </c>
      <c r="C42" s="507">
        <v>0.1</v>
      </c>
      <c r="D42" s="508">
        <v>4.7142159631311575E-2</v>
      </c>
      <c r="E42" s="507">
        <v>0</v>
      </c>
      <c r="F42" s="508">
        <v>3.2076781015627109E-2</v>
      </c>
      <c r="G42" s="507">
        <v>2.6591395949188964E-2</v>
      </c>
      <c r="H42" s="508">
        <v>0.10141277333911565</v>
      </c>
      <c r="I42" s="507">
        <v>5.7972550825363484E-2</v>
      </c>
      <c r="J42" s="508">
        <v>0.26450396425729206</v>
      </c>
      <c r="K42" s="507">
        <v>0.20291735836654895</v>
      </c>
    </row>
    <row r="43" spans="1:11">
      <c r="A43" s="134" t="s">
        <v>391</v>
      </c>
      <c r="B43" s="465"/>
      <c r="C43" s="465"/>
      <c r="D43" s="465"/>
      <c r="E43" s="465"/>
      <c r="F43" s="465"/>
      <c r="G43" s="465"/>
      <c r="H43" s="465"/>
      <c r="I43" s="465"/>
      <c r="J43" s="465"/>
      <c r="K43" s="465"/>
    </row>
    <row r="44" spans="1:11">
      <c r="A44" s="484" t="s">
        <v>3</v>
      </c>
      <c r="B44" s="179">
        <v>100</v>
      </c>
      <c r="C44" s="180">
        <v>100</v>
      </c>
      <c r="D44" s="179">
        <v>100</v>
      </c>
      <c r="E44" s="180">
        <v>100</v>
      </c>
      <c r="F44" s="179">
        <v>100</v>
      </c>
      <c r="G44" s="180">
        <v>100</v>
      </c>
      <c r="H44" s="179">
        <v>100</v>
      </c>
      <c r="I44" s="180">
        <v>100</v>
      </c>
      <c r="J44" s="179">
        <v>100</v>
      </c>
      <c r="K44" s="180">
        <v>100</v>
      </c>
    </row>
    <row r="45" spans="1:11">
      <c r="A45" s="506" t="s">
        <v>103</v>
      </c>
      <c r="B45" s="508">
        <v>59.55107858000126</v>
      </c>
      <c r="C45" s="507">
        <v>58.112440122213336</v>
      </c>
      <c r="D45" s="508">
        <v>55.168297693331048</v>
      </c>
      <c r="E45" s="507">
        <v>53.146419042770788</v>
      </c>
      <c r="F45" s="508">
        <v>53.474840480809817</v>
      </c>
      <c r="G45" s="507">
        <v>50.676706652938186</v>
      </c>
      <c r="H45" s="508">
        <v>47.97673526959862</v>
      </c>
      <c r="I45" s="507">
        <v>47.046153792880155</v>
      </c>
      <c r="J45" s="508">
        <v>45.885288446783953</v>
      </c>
      <c r="K45" s="507">
        <v>44.071023421396561</v>
      </c>
    </row>
    <row r="46" spans="1:11">
      <c r="A46" s="506" t="s">
        <v>104</v>
      </c>
      <c r="B46" s="508">
        <v>31.976225443749605</v>
      </c>
      <c r="C46" s="507">
        <v>35.049010631017893</v>
      </c>
      <c r="D46" s="508">
        <v>37.912273034441199</v>
      </c>
      <c r="E46" s="507">
        <v>40.391542161923617</v>
      </c>
      <c r="F46" s="508">
        <v>39.90657619856637</v>
      </c>
      <c r="G46" s="507">
        <v>44.72785529092981</v>
      </c>
      <c r="H46" s="508">
        <v>46.885079829612408</v>
      </c>
      <c r="I46" s="507">
        <v>46.236207275667496</v>
      </c>
      <c r="J46" s="508">
        <v>46.158824196572127</v>
      </c>
      <c r="K46" s="507">
        <v>48.10347852751682</v>
      </c>
    </row>
    <row r="47" spans="1:11">
      <c r="A47" s="506" t="s">
        <v>105</v>
      </c>
      <c r="B47" s="508">
        <v>1.364806392521003</v>
      </c>
      <c r="C47" s="507">
        <v>1.3372143456092838</v>
      </c>
      <c r="D47" s="508">
        <v>1.3359465698382964</v>
      </c>
      <c r="E47" s="507">
        <v>0.52298401199786848</v>
      </c>
      <c r="F47" s="508">
        <v>0.88245413047410626</v>
      </c>
      <c r="G47" s="507">
        <v>0.54459068861569759</v>
      </c>
      <c r="H47" s="508">
        <v>1.3472016546309618</v>
      </c>
      <c r="I47" s="507">
        <v>1.0933758563911844</v>
      </c>
      <c r="J47" s="508">
        <v>1.3987017059290543</v>
      </c>
      <c r="K47" s="507">
        <v>1.2895460515851216</v>
      </c>
    </row>
    <row r="48" spans="1:11">
      <c r="A48" s="506" t="s">
        <v>97</v>
      </c>
      <c r="B48" s="508">
        <v>3.6913334596677408E-2</v>
      </c>
      <c r="C48" s="507">
        <v>1.8505488997908492E-2</v>
      </c>
      <c r="D48" s="508">
        <v>0</v>
      </c>
      <c r="E48" s="507">
        <v>0</v>
      </c>
      <c r="F48" s="508">
        <v>3.7596518420520607E-2</v>
      </c>
      <c r="G48" s="507">
        <v>1.8430664372285244E-2</v>
      </c>
      <c r="H48" s="508">
        <v>1.0728368267948912E-2</v>
      </c>
      <c r="I48" s="507">
        <v>1.6448251204617976E-2</v>
      </c>
      <c r="J48" s="508">
        <v>1.0340985662723748E-2</v>
      </c>
      <c r="K48" s="507">
        <v>4.2635042397270048E-2</v>
      </c>
    </row>
    <row r="49" spans="1:11">
      <c r="A49" s="506" t="s">
        <v>98</v>
      </c>
      <c r="B49" s="508">
        <v>0.12830838228791611</v>
      </c>
      <c r="C49" s="507">
        <v>5.8986246180833327E-2</v>
      </c>
      <c r="D49" s="508">
        <v>3.6965231504388657E-2</v>
      </c>
      <c r="E49" s="507">
        <v>1.7762412172196516E-2</v>
      </c>
      <c r="F49" s="508">
        <v>2.9970809495603688E-2</v>
      </c>
      <c r="G49" s="507">
        <v>8.3469643455253359E-2</v>
      </c>
      <c r="H49" s="508">
        <v>0.26609870802306068</v>
      </c>
      <c r="I49" s="507">
        <v>0.33312037176510512</v>
      </c>
      <c r="J49" s="508">
        <v>0.19014070412104955</v>
      </c>
      <c r="K49" s="507">
        <v>0.36682534554881963</v>
      </c>
    </row>
    <row r="50" spans="1:11">
      <c r="A50" s="506" t="s">
        <v>106</v>
      </c>
      <c r="B50" s="508">
        <v>9.178984271366307E-2</v>
      </c>
      <c r="C50" s="507">
        <v>2.505951635133442E-2</v>
      </c>
      <c r="D50" s="508">
        <v>0</v>
      </c>
      <c r="E50" s="507">
        <v>0</v>
      </c>
      <c r="F50" s="508">
        <v>0</v>
      </c>
      <c r="G50" s="507">
        <v>0</v>
      </c>
      <c r="H50" s="508">
        <v>0</v>
      </c>
      <c r="I50" s="507">
        <v>0</v>
      </c>
      <c r="J50" s="508">
        <v>2.6019254248143626E-2</v>
      </c>
      <c r="K50" s="507">
        <v>0</v>
      </c>
    </row>
    <row r="51" spans="1:11">
      <c r="A51" s="506" t="s">
        <v>107</v>
      </c>
      <c r="B51" s="508">
        <v>4.7772171688459357</v>
      </c>
      <c r="C51" s="507">
        <v>3.6877969793644523</v>
      </c>
      <c r="D51" s="508">
        <v>3.8083814811891257</v>
      </c>
      <c r="E51" s="507">
        <v>4.6806702838506711</v>
      </c>
      <c r="F51" s="508">
        <v>5.0022877126774752</v>
      </c>
      <c r="G51" s="507">
        <v>3.3153929718914648</v>
      </c>
      <c r="H51" s="508">
        <v>2.6822679418768662</v>
      </c>
      <c r="I51" s="507">
        <v>4.2237377698595324</v>
      </c>
      <c r="J51" s="508">
        <v>5.1379687635516955</v>
      </c>
      <c r="K51" s="507">
        <v>5.4605650454965096</v>
      </c>
    </row>
    <row r="52" spans="1:11">
      <c r="A52" s="506" t="s">
        <v>108</v>
      </c>
      <c r="B52" s="508">
        <v>0.12396563704124819</v>
      </c>
      <c r="C52" s="507">
        <v>0.13667074686997002</v>
      </c>
      <c r="D52" s="508">
        <v>0.19252724741869093</v>
      </c>
      <c r="E52" s="507">
        <v>6.0245707264460345E-2</v>
      </c>
      <c r="F52" s="508">
        <v>7.8030509929382388E-2</v>
      </c>
      <c r="G52" s="507">
        <v>6.4684543229654945E-2</v>
      </c>
      <c r="H52" s="508">
        <v>4.7662095092035325E-2</v>
      </c>
      <c r="I52" s="507">
        <v>2.4239528091015965E-2</v>
      </c>
      <c r="J52" s="508">
        <v>6.4380975255022038E-2</v>
      </c>
      <c r="K52" s="507">
        <v>0</v>
      </c>
    </row>
    <row r="53" spans="1:11">
      <c r="A53" s="506" t="s">
        <v>109</v>
      </c>
      <c r="B53" s="508">
        <v>1.4492925273198156</v>
      </c>
      <c r="C53" s="507">
        <v>1.3775023372818134</v>
      </c>
      <c r="D53" s="508">
        <v>1.2997514473235825</v>
      </c>
      <c r="E53" s="507">
        <v>1.121595613966017</v>
      </c>
      <c r="F53" s="508">
        <v>0.55490333083872156</v>
      </c>
      <c r="G53" s="507">
        <v>0.46626036503348534</v>
      </c>
      <c r="H53" s="508">
        <v>0.62242123443067543</v>
      </c>
      <c r="I53" s="507">
        <v>0.88197254354025234</v>
      </c>
      <c r="J53" s="508">
        <v>0.55340952304705482</v>
      </c>
      <c r="K53" s="507">
        <v>0.21727473529378005</v>
      </c>
    </row>
    <row r="54" spans="1:11">
      <c r="A54" s="506" t="s">
        <v>54</v>
      </c>
      <c r="B54" s="508">
        <v>0.50040269092287293</v>
      </c>
      <c r="C54" s="507">
        <v>0.19681358611317265</v>
      </c>
      <c r="D54" s="508">
        <v>0.24585729495366831</v>
      </c>
      <c r="E54" s="507">
        <v>5.8780766054382289E-2</v>
      </c>
      <c r="F54" s="508">
        <v>3.3340308788008838E-2</v>
      </c>
      <c r="G54" s="507">
        <v>0.10260917953416496</v>
      </c>
      <c r="H54" s="508">
        <v>0.16180489846742621</v>
      </c>
      <c r="I54" s="507">
        <v>0.14474461060063817</v>
      </c>
      <c r="J54" s="508">
        <v>0.57492544482917363</v>
      </c>
      <c r="K54" s="507">
        <v>0.44865183076511866</v>
      </c>
    </row>
    <row r="55" spans="1:11">
      <c r="A55" s="509" t="s">
        <v>4</v>
      </c>
      <c r="B55" s="179">
        <v>100</v>
      </c>
      <c r="C55" s="180">
        <v>100</v>
      </c>
      <c r="D55" s="179">
        <v>100</v>
      </c>
      <c r="E55" s="180">
        <v>100</v>
      </c>
      <c r="F55" s="179">
        <v>100</v>
      </c>
      <c r="G55" s="180">
        <v>100</v>
      </c>
      <c r="H55" s="179">
        <v>100</v>
      </c>
      <c r="I55" s="180">
        <v>100</v>
      </c>
      <c r="J55" s="179">
        <v>100</v>
      </c>
      <c r="K55" s="180">
        <v>100</v>
      </c>
    </row>
    <row r="56" spans="1:11">
      <c r="A56" s="506" t="s">
        <v>103</v>
      </c>
      <c r="B56" s="508">
        <v>74.68290052305521</v>
      </c>
      <c r="C56" s="507">
        <v>72.940743809338613</v>
      </c>
      <c r="D56" s="508">
        <v>77.919832750371882</v>
      </c>
      <c r="E56" s="507">
        <v>76.968247416004985</v>
      </c>
      <c r="F56" s="508">
        <v>65.013903924940024</v>
      </c>
      <c r="G56" s="507">
        <v>68.542677710959893</v>
      </c>
      <c r="H56" s="508">
        <v>65.250290117073092</v>
      </c>
      <c r="I56" s="507">
        <v>61.912440930740708</v>
      </c>
      <c r="J56" s="508">
        <v>57.988981252555135</v>
      </c>
      <c r="K56" s="507">
        <v>54.611963744441084</v>
      </c>
    </row>
    <row r="57" spans="1:11">
      <c r="A57" s="506" t="s">
        <v>104</v>
      </c>
      <c r="B57" s="508">
        <v>18.245989398596123</v>
      </c>
      <c r="C57" s="507">
        <v>20.394731280065606</v>
      </c>
      <c r="D57" s="508">
        <v>18.405901982068908</v>
      </c>
      <c r="E57" s="507">
        <v>20.105383289221283</v>
      </c>
      <c r="F57" s="508">
        <v>29.320512004075656</v>
      </c>
      <c r="G57" s="507">
        <v>29.207484557619317</v>
      </c>
      <c r="H57" s="508">
        <v>32.319831376852207</v>
      </c>
      <c r="I57" s="507">
        <v>34.699612004295268</v>
      </c>
      <c r="J57" s="508">
        <v>40.99908501567154</v>
      </c>
      <c r="K57" s="507">
        <v>44.428915946988411</v>
      </c>
    </row>
    <row r="58" spans="1:11">
      <c r="A58" s="506" t="s">
        <v>105</v>
      </c>
      <c r="B58" s="508">
        <v>3.2760004033619339</v>
      </c>
      <c r="C58" s="507">
        <v>2.1364016807148953</v>
      </c>
      <c r="D58" s="508">
        <v>2.3656173360672215</v>
      </c>
      <c r="E58" s="507">
        <v>2.5253138430905953</v>
      </c>
      <c r="F58" s="508">
        <v>2.2233543484259908</v>
      </c>
      <c r="G58" s="507">
        <v>1.7761424352752546</v>
      </c>
      <c r="H58" s="508">
        <v>1.9601651496372547</v>
      </c>
      <c r="I58" s="507">
        <v>1.452458366227537</v>
      </c>
      <c r="J58" s="508">
        <v>0</v>
      </c>
      <c r="K58" s="507">
        <v>0</v>
      </c>
    </row>
    <row r="59" spans="1:11">
      <c r="A59" s="506" t="s">
        <v>97</v>
      </c>
      <c r="B59" s="508">
        <v>0</v>
      </c>
      <c r="C59" s="507">
        <v>4.6075936525113499E-2</v>
      </c>
      <c r="D59" s="508">
        <v>0</v>
      </c>
      <c r="E59" s="507">
        <v>0</v>
      </c>
      <c r="F59" s="508">
        <v>0</v>
      </c>
      <c r="G59" s="507">
        <v>0</v>
      </c>
      <c r="H59" s="508">
        <v>4.6181901431244225E-2</v>
      </c>
      <c r="I59" s="507">
        <v>0</v>
      </c>
      <c r="J59" s="508">
        <v>0</v>
      </c>
      <c r="K59" s="507">
        <v>0</v>
      </c>
    </row>
    <row r="60" spans="1:11">
      <c r="A60" s="506" t="s">
        <v>98</v>
      </c>
      <c r="B60" s="508">
        <v>4.9543367984461795E-2</v>
      </c>
      <c r="C60" s="507">
        <v>0</v>
      </c>
      <c r="D60" s="508">
        <v>0</v>
      </c>
      <c r="E60" s="507">
        <v>0</v>
      </c>
      <c r="F60" s="508">
        <v>0</v>
      </c>
      <c r="G60" s="507">
        <v>0</v>
      </c>
      <c r="H60" s="508">
        <v>0.1831487372999771</v>
      </c>
      <c r="I60" s="507">
        <v>0.12496679400309049</v>
      </c>
      <c r="J60" s="508">
        <v>0.25269141666828898</v>
      </c>
      <c r="K60" s="507">
        <v>9.9562661789325407E-2</v>
      </c>
    </row>
    <row r="61" spans="1:11">
      <c r="A61" s="506" t="s">
        <v>106</v>
      </c>
      <c r="B61" s="508">
        <v>0</v>
      </c>
      <c r="C61" s="507">
        <v>0</v>
      </c>
      <c r="D61" s="508">
        <v>0</v>
      </c>
      <c r="E61" s="507">
        <v>0</v>
      </c>
      <c r="F61" s="508">
        <v>0</v>
      </c>
      <c r="G61" s="507">
        <v>0</v>
      </c>
      <c r="H61" s="508">
        <v>0</v>
      </c>
      <c r="I61" s="507">
        <v>0.12571509815879764</v>
      </c>
      <c r="J61" s="508">
        <v>0</v>
      </c>
      <c r="K61" s="507">
        <v>0</v>
      </c>
    </row>
    <row r="62" spans="1:11">
      <c r="A62" s="506" t="s">
        <v>107</v>
      </c>
      <c r="B62" s="508">
        <v>2.983563001188164</v>
      </c>
      <c r="C62" s="507">
        <v>4.1345755518544509</v>
      </c>
      <c r="D62" s="508">
        <v>0.92871788686527557</v>
      </c>
      <c r="E62" s="507">
        <v>0.32537697593667286</v>
      </c>
      <c r="F62" s="508">
        <v>3.1280647010125451</v>
      </c>
      <c r="G62" s="507">
        <v>0.33915207682288867</v>
      </c>
      <c r="H62" s="508">
        <v>0</v>
      </c>
      <c r="I62" s="507">
        <v>1.0150745872167199</v>
      </c>
      <c r="J62" s="508">
        <v>0.18650106099246599</v>
      </c>
      <c r="K62" s="507">
        <v>0.42922569749175843</v>
      </c>
    </row>
    <row r="63" spans="1:11">
      <c r="A63" s="506" t="s">
        <v>108</v>
      </c>
      <c r="B63" s="508">
        <v>0</v>
      </c>
      <c r="C63" s="507">
        <v>0</v>
      </c>
      <c r="D63" s="508">
        <v>8.5635025931733194E-2</v>
      </c>
      <c r="E63" s="507">
        <v>7.5678475746464968E-2</v>
      </c>
      <c r="F63" s="508">
        <v>0</v>
      </c>
      <c r="G63" s="507">
        <v>0</v>
      </c>
      <c r="H63" s="508">
        <v>0</v>
      </c>
      <c r="I63" s="507">
        <v>0</v>
      </c>
      <c r="J63" s="508">
        <v>0</v>
      </c>
      <c r="K63" s="507">
        <v>0</v>
      </c>
    </row>
    <row r="64" spans="1:11">
      <c r="A64" s="506" t="s">
        <v>109</v>
      </c>
      <c r="B64" s="508">
        <v>0.76200330581411158</v>
      </c>
      <c r="C64" s="507">
        <v>0.30139580497620116</v>
      </c>
      <c r="D64" s="508">
        <v>0.29429501869497043</v>
      </c>
      <c r="E64" s="507">
        <v>0</v>
      </c>
      <c r="F64" s="508">
        <v>0.26364388970260461</v>
      </c>
      <c r="G64" s="507">
        <v>0.13454321932264152</v>
      </c>
      <c r="H64" s="508">
        <v>0.24038271770621994</v>
      </c>
      <c r="I64" s="507">
        <v>0.52381290899499011</v>
      </c>
      <c r="J64" s="508">
        <v>0.52718671520626081</v>
      </c>
      <c r="K64" s="507">
        <v>0.17810653942312654</v>
      </c>
    </row>
    <row r="65" spans="1:11">
      <c r="A65" s="506" t="s">
        <v>54</v>
      </c>
      <c r="B65" s="508">
        <v>0</v>
      </c>
      <c r="C65" s="507">
        <v>4.6075936525113499E-2</v>
      </c>
      <c r="D65" s="508">
        <v>0</v>
      </c>
      <c r="E65" s="507">
        <v>0</v>
      </c>
      <c r="F65" s="508">
        <v>5.0521131843172216E-2</v>
      </c>
      <c r="G65" s="507">
        <v>0</v>
      </c>
      <c r="H65" s="508">
        <v>0</v>
      </c>
      <c r="I65" s="507">
        <v>0.1459193103628901</v>
      </c>
      <c r="J65" s="508">
        <v>4.5554538906301713E-2</v>
      </c>
      <c r="K65" s="507">
        <v>0.25222540986629099</v>
      </c>
    </row>
    <row r="66" spans="1:11">
      <c r="A66" s="509" t="s">
        <v>5</v>
      </c>
      <c r="B66" s="179">
        <v>100</v>
      </c>
      <c r="C66" s="180">
        <v>100</v>
      </c>
      <c r="D66" s="179">
        <v>100</v>
      </c>
      <c r="E66" s="180">
        <v>100</v>
      </c>
      <c r="F66" s="179">
        <v>100</v>
      </c>
      <c r="G66" s="180">
        <v>100</v>
      </c>
      <c r="H66" s="179">
        <v>100</v>
      </c>
      <c r="I66" s="180">
        <v>100</v>
      </c>
      <c r="J66" s="179">
        <v>100</v>
      </c>
      <c r="K66" s="180">
        <v>100</v>
      </c>
    </row>
    <row r="67" spans="1:11">
      <c r="A67" s="506" t="s">
        <v>103</v>
      </c>
      <c r="B67" s="508">
        <v>65.16502965670422</v>
      </c>
      <c r="C67" s="507">
        <v>70.194355388733982</v>
      </c>
      <c r="D67" s="508">
        <v>69.502272053520471</v>
      </c>
      <c r="E67" s="507">
        <v>61.993101717765839</v>
      </c>
      <c r="F67" s="508">
        <v>64.028952778994906</v>
      </c>
      <c r="G67" s="507">
        <v>60.755832338965043</v>
      </c>
      <c r="H67" s="508">
        <v>64.765179175683244</v>
      </c>
      <c r="I67" s="507">
        <v>59.998414638725372</v>
      </c>
      <c r="J67" s="508">
        <v>56.387749948898005</v>
      </c>
      <c r="K67" s="507">
        <v>52.939637720169543</v>
      </c>
    </row>
    <row r="68" spans="1:11">
      <c r="A68" s="506" t="s">
        <v>104</v>
      </c>
      <c r="B68" s="508">
        <v>29.360889249883428</v>
      </c>
      <c r="C68" s="507">
        <v>25.675882579465792</v>
      </c>
      <c r="D68" s="508">
        <v>27.541182352758987</v>
      </c>
      <c r="E68" s="507">
        <v>36.343144885191656</v>
      </c>
      <c r="F68" s="508">
        <v>33.375324412686638</v>
      </c>
      <c r="G68" s="507">
        <v>36.276241835990369</v>
      </c>
      <c r="H68" s="508">
        <v>33.019041332809742</v>
      </c>
      <c r="I68" s="507">
        <v>37.623543449328935</v>
      </c>
      <c r="J68" s="508">
        <v>41.453942068368463</v>
      </c>
      <c r="K68" s="507">
        <v>45.41842638015877</v>
      </c>
    </row>
    <row r="69" spans="1:11">
      <c r="A69" s="506" t="s">
        <v>105</v>
      </c>
      <c r="B69" s="508">
        <v>9.8772117182838723E-2</v>
      </c>
      <c r="C69" s="507">
        <v>8.8153554212116E-2</v>
      </c>
      <c r="D69" s="508">
        <v>0.25176211356285427</v>
      </c>
      <c r="E69" s="507">
        <v>0.43635250137157588</v>
      </c>
      <c r="F69" s="508">
        <v>0.39645758198793352</v>
      </c>
      <c r="G69" s="507">
        <v>0.20365224797507264</v>
      </c>
      <c r="H69" s="508">
        <v>0.88397236124224021</v>
      </c>
      <c r="I69" s="507">
        <v>1.55615725115043</v>
      </c>
      <c r="J69" s="508">
        <v>1.108211991134304</v>
      </c>
      <c r="K69" s="507">
        <v>0.24073638796848817</v>
      </c>
    </row>
    <row r="70" spans="1:11">
      <c r="A70" s="506" t="s">
        <v>97</v>
      </c>
      <c r="B70" s="508">
        <v>0.26071827885825449</v>
      </c>
      <c r="C70" s="507">
        <v>0</v>
      </c>
      <c r="D70" s="508">
        <v>7.1679195777121951E-2</v>
      </c>
      <c r="E70" s="507">
        <v>0</v>
      </c>
      <c r="F70" s="508">
        <v>0</v>
      </c>
      <c r="G70" s="507">
        <v>0</v>
      </c>
      <c r="H70" s="508">
        <v>9.2324145479458927E-2</v>
      </c>
      <c r="I70" s="507">
        <v>0</v>
      </c>
      <c r="J70" s="508">
        <v>0</v>
      </c>
      <c r="K70" s="507">
        <v>7.1273135335552407E-2</v>
      </c>
    </row>
    <row r="71" spans="1:11">
      <c r="A71" s="506" t="s">
        <v>98</v>
      </c>
      <c r="B71" s="508">
        <v>0</v>
      </c>
      <c r="C71" s="507">
        <v>0.42824068704096357</v>
      </c>
      <c r="D71" s="508">
        <v>8.3625728406642272E-2</v>
      </c>
      <c r="E71" s="507">
        <v>0</v>
      </c>
      <c r="F71" s="508">
        <v>0</v>
      </c>
      <c r="G71" s="507">
        <v>0</v>
      </c>
      <c r="H71" s="508">
        <v>0</v>
      </c>
      <c r="I71" s="507">
        <v>0</v>
      </c>
      <c r="J71" s="508">
        <v>0</v>
      </c>
      <c r="K71" s="507">
        <v>9.856922971938098E-2</v>
      </c>
    </row>
    <row r="72" spans="1:11">
      <c r="A72" s="506" t="s">
        <v>106</v>
      </c>
      <c r="B72" s="508">
        <v>0</v>
      </c>
      <c r="C72" s="507">
        <v>0</v>
      </c>
      <c r="D72" s="508">
        <v>0</v>
      </c>
      <c r="E72" s="507">
        <v>0</v>
      </c>
      <c r="F72" s="508">
        <v>0</v>
      </c>
      <c r="G72" s="507">
        <v>0</v>
      </c>
      <c r="H72" s="508">
        <v>0</v>
      </c>
      <c r="I72" s="507">
        <v>8.0936865073239508E-2</v>
      </c>
      <c r="J72" s="508">
        <v>6.9338399445292812E-2</v>
      </c>
      <c r="K72" s="507">
        <v>0.19562200975077149</v>
      </c>
    </row>
    <row r="73" spans="1:11">
      <c r="A73" s="506" t="s">
        <v>107</v>
      </c>
      <c r="B73" s="508">
        <v>4.541010483883098</v>
      </c>
      <c r="C73" s="507">
        <v>3.4430922410953309</v>
      </c>
      <c r="D73" s="508">
        <v>2.30656572584035</v>
      </c>
      <c r="E73" s="507">
        <v>1.2274008956709239</v>
      </c>
      <c r="F73" s="508">
        <v>2.1992652263305135</v>
      </c>
      <c r="G73" s="507">
        <v>2.7642735770695159</v>
      </c>
      <c r="H73" s="508">
        <v>1.239482984785315</v>
      </c>
      <c r="I73" s="507">
        <v>0.74094779572202774</v>
      </c>
      <c r="J73" s="508">
        <v>0.98075759215393921</v>
      </c>
      <c r="K73" s="507">
        <v>1.0357351368974956</v>
      </c>
    </row>
    <row r="74" spans="1:11">
      <c r="A74" s="506" t="s">
        <v>108</v>
      </c>
      <c r="B74" s="508">
        <v>7.8716864962972991E-2</v>
      </c>
      <c r="C74" s="507">
        <v>0</v>
      </c>
      <c r="D74" s="508">
        <v>0</v>
      </c>
      <c r="E74" s="507">
        <v>0</v>
      </c>
      <c r="F74" s="508">
        <v>0</v>
      </c>
      <c r="G74" s="507">
        <v>0</v>
      </c>
      <c r="H74" s="508">
        <v>0</v>
      </c>
      <c r="I74" s="507">
        <v>0</v>
      </c>
      <c r="J74" s="508">
        <v>0</v>
      </c>
      <c r="K74" s="507">
        <v>0</v>
      </c>
    </row>
    <row r="75" spans="1:11">
      <c r="A75" s="506" t="s">
        <v>109</v>
      </c>
      <c r="B75" s="508">
        <v>0.38054841087195224</v>
      </c>
      <c r="C75" s="507">
        <v>0.17027554945182408</v>
      </c>
      <c r="D75" s="508">
        <v>0.24291283013357992</v>
      </c>
      <c r="E75" s="507">
        <v>0</v>
      </c>
      <c r="F75" s="508">
        <v>0</v>
      </c>
      <c r="G75" s="507">
        <v>0</v>
      </c>
      <c r="H75" s="508">
        <v>0</v>
      </c>
      <c r="I75" s="507">
        <v>0</v>
      </c>
      <c r="J75" s="508">
        <v>0</v>
      </c>
      <c r="K75" s="507">
        <v>0</v>
      </c>
    </row>
    <row r="76" spans="1:11">
      <c r="A76" s="506" t="s">
        <v>54</v>
      </c>
      <c r="B76" s="508">
        <v>0.11431493765323465</v>
      </c>
      <c r="C76" s="507">
        <v>0</v>
      </c>
      <c r="D76" s="508">
        <v>0</v>
      </c>
      <c r="E76" s="507">
        <v>0</v>
      </c>
      <c r="F76" s="508">
        <v>0</v>
      </c>
      <c r="G76" s="507">
        <v>0</v>
      </c>
      <c r="H76" s="508">
        <v>0</v>
      </c>
      <c r="I76" s="507">
        <v>0</v>
      </c>
      <c r="J76" s="508">
        <v>0</v>
      </c>
      <c r="K76" s="507">
        <v>0</v>
      </c>
    </row>
    <row r="77" spans="1:11">
      <c r="A77" s="509" t="s">
        <v>6</v>
      </c>
      <c r="B77" s="179">
        <v>100</v>
      </c>
      <c r="C77" s="180">
        <v>100</v>
      </c>
      <c r="D77" s="179">
        <v>100</v>
      </c>
      <c r="E77" s="180">
        <v>100</v>
      </c>
      <c r="F77" s="179">
        <v>100</v>
      </c>
      <c r="G77" s="180">
        <v>100</v>
      </c>
      <c r="H77" s="179">
        <v>100</v>
      </c>
      <c r="I77" s="180">
        <v>100</v>
      </c>
      <c r="J77" s="179">
        <v>100</v>
      </c>
      <c r="K77" s="180">
        <v>100</v>
      </c>
    </row>
    <row r="78" spans="1:11">
      <c r="A78" s="506" t="s">
        <v>103</v>
      </c>
      <c r="B78" s="508">
        <v>83.736612455374853</v>
      </c>
      <c r="C78" s="507">
        <v>78.627328220378772</v>
      </c>
      <c r="D78" s="508">
        <v>85.176871848796139</v>
      </c>
      <c r="E78" s="507">
        <v>86.530455260085958</v>
      </c>
      <c r="F78" s="508">
        <v>79.866474834671109</v>
      </c>
      <c r="G78" s="507">
        <v>75.121672271153571</v>
      </c>
      <c r="H78" s="508">
        <v>78.442261233693017</v>
      </c>
      <c r="I78" s="507">
        <v>71.719262269142646</v>
      </c>
      <c r="J78" s="508">
        <v>68.166423910855329</v>
      </c>
      <c r="K78" s="507">
        <v>64.704668912879043</v>
      </c>
    </row>
    <row r="79" spans="1:11">
      <c r="A79" s="506" t="s">
        <v>104</v>
      </c>
      <c r="B79" s="508">
        <v>12.495819430509213</v>
      </c>
      <c r="C79" s="507">
        <v>16.450148693066208</v>
      </c>
      <c r="D79" s="508">
        <v>12.458545660438405</v>
      </c>
      <c r="E79" s="507">
        <v>10.78940088123562</v>
      </c>
      <c r="F79" s="508">
        <v>17.637185117875713</v>
      </c>
      <c r="G79" s="507">
        <v>23.862682819191587</v>
      </c>
      <c r="H79" s="508">
        <v>21.149299404090836</v>
      </c>
      <c r="I79" s="507">
        <v>27.879466828694031</v>
      </c>
      <c r="J79" s="508">
        <v>31.579570618257609</v>
      </c>
      <c r="K79" s="507">
        <v>34.84035847715969</v>
      </c>
    </row>
    <row r="80" spans="1:11">
      <c r="A80" s="506" t="s">
        <v>105</v>
      </c>
      <c r="B80" s="508">
        <v>0.14466714889049631</v>
      </c>
      <c r="C80" s="507">
        <v>0</v>
      </c>
      <c r="D80" s="508">
        <v>0</v>
      </c>
      <c r="E80" s="507">
        <v>0</v>
      </c>
      <c r="F80" s="508">
        <v>0</v>
      </c>
      <c r="G80" s="507">
        <v>0.13861004580968778</v>
      </c>
      <c r="H80" s="508">
        <v>0.11402802383636657</v>
      </c>
      <c r="I80" s="507">
        <v>0</v>
      </c>
      <c r="J80" s="508">
        <v>0</v>
      </c>
      <c r="K80" s="507">
        <v>0</v>
      </c>
    </row>
    <row r="81" spans="1:11">
      <c r="A81" s="506" t="s">
        <v>97</v>
      </c>
      <c r="B81" s="508">
        <v>0</v>
      </c>
      <c r="C81" s="507">
        <v>0</v>
      </c>
      <c r="D81" s="508">
        <v>0</v>
      </c>
      <c r="E81" s="507">
        <v>0</v>
      </c>
      <c r="F81" s="508">
        <v>0</v>
      </c>
      <c r="G81" s="507">
        <v>0</v>
      </c>
      <c r="H81" s="508">
        <v>0</v>
      </c>
      <c r="I81" s="507">
        <v>0.12848263902074708</v>
      </c>
      <c r="J81" s="508">
        <v>4.440655085438204E-2</v>
      </c>
      <c r="K81" s="507">
        <v>0</v>
      </c>
    </row>
    <row r="82" spans="1:11">
      <c r="A82" s="506" t="s">
        <v>98</v>
      </c>
      <c r="B82" s="508">
        <v>0</v>
      </c>
      <c r="C82" s="507">
        <v>5.7627456281392743E-2</v>
      </c>
      <c r="D82" s="508">
        <v>0</v>
      </c>
      <c r="E82" s="507">
        <v>0.25640852625825733</v>
      </c>
      <c r="F82" s="508">
        <v>0</v>
      </c>
      <c r="G82" s="507">
        <v>0</v>
      </c>
      <c r="H82" s="508">
        <v>5.7336124979867932E-2</v>
      </c>
      <c r="I82" s="507">
        <v>0.12595096140457473</v>
      </c>
      <c r="J82" s="508">
        <v>4.440655085438204E-2</v>
      </c>
      <c r="K82" s="507">
        <v>0</v>
      </c>
    </row>
    <row r="83" spans="1:11">
      <c r="A83" s="506" t="s">
        <v>106</v>
      </c>
      <c r="B83" s="508">
        <v>0</v>
      </c>
      <c r="C83" s="507">
        <v>0</v>
      </c>
      <c r="D83" s="508">
        <v>0</v>
      </c>
      <c r="E83" s="507">
        <v>0</v>
      </c>
      <c r="F83" s="508">
        <v>0</v>
      </c>
      <c r="G83" s="507">
        <v>0</v>
      </c>
      <c r="H83" s="508">
        <v>0</v>
      </c>
      <c r="I83" s="507">
        <v>0</v>
      </c>
      <c r="J83" s="508">
        <v>0</v>
      </c>
      <c r="K83" s="507">
        <v>0</v>
      </c>
    </row>
    <row r="84" spans="1:11">
      <c r="A84" s="506" t="s">
        <v>107</v>
      </c>
      <c r="B84" s="508">
        <v>1.1448927051979063</v>
      </c>
      <c r="C84" s="507">
        <v>0.47382575164700691</v>
      </c>
      <c r="D84" s="508">
        <v>0</v>
      </c>
      <c r="E84" s="507">
        <v>0.12955378168838266</v>
      </c>
      <c r="F84" s="508">
        <v>0.12999141804230402</v>
      </c>
      <c r="G84" s="507">
        <v>0.13550219724893245</v>
      </c>
      <c r="H84" s="508">
        <v>0.13077790304396844</v>
      </c>
      <c r="I84" s="507">
        <v>0.14683730173799669</v>
      </c>
      <c r="J84" s="508">
        <v>0.16519236917830118</v>
      </c>
      <c r="K84" s="507">
        <v>0.1369501936785166</v>
      </c>
    </row>
    <row r="85" spans="1:11">
      <c r="A85" s="506" t="s">
        <v>108</v>
      </c>
      <c r="B85" s="508">
        <v>0</v>
      </c>
      <c r="C85" s="507">
        <v>0</v>
      </c>
      <c r="D85" s="508">
        <v>0</v>
      </c>
      <c r="E85" s="507">
        <v>0</v>
      </c>
      <c r="F85" s="508">
        <v>0</v>
      </c>
      <c r="G85" s="507">
        <v>0</v>
      </c>
      <c r="H85" s="508">
        <v>0</v>
      </c>
      <c r="I85" s="507">
        <v>0</v>
      </c>
      <c r="J85" s="508">
        <v>0</v>
      </c>
      <c r="K85" s="507">
        <v>0.31802241628274769</v>
      </c>
    </row>
    <row r="86" spans="1:11">
      <c r="A86" s="506" t="s">
        <v>109</v>
      </c>
      <c r="B86" s="508">
        <v>2.4780082600275333</v>
      </c>
      <c r="C86" s="507">
        <v>4.3910698786266167</v>
      </c>
      <c r="D86" s="508">
        <v>2.3645824907654562</v>
      </c>
      <c r="E86" s="507">
        <v>2.2941815507317767</v>
      </c>
      <c r="F86" s="508">
        <v>2.366348629410874</v>
      </c>
      <c r="G86" s="507">
        <v>0.74153266659622208</v>
      </c>
      <c r="H86" s="508">
        <v>0.10629731035593493</v>
      </c>
      <c r="I86" s="507">
        <v>0</v>
      </c>
      <c r="J86" s="508">
        <v>0</v>
      </c>
      <c r="K86" s="507">
        <v>0</v>
      </c>
    </row>
    <row r="87" spans="1:11">
      <c r="A87" s="506" t="s">
        <v>54</v>
      </c>
      <c r="B87" s="508">
        <v>0</v>
      </c>
      <c r="C87" s="507">
        <v>0</v>
      </c>
      <c r="D87" s="508">
        <v>0</v>
      </c>
      <c r="E87" s="507">
        <v>0</v>
      </c>
      <c r="F87" s="508">
        <v>0</v>
      </c>
      <c r="G87" s="507">
        <v>0</v>
      </c>
      <c r="H87" s="508">
        <v>0</v>
      </c>
      <c r="I87" s="507">
        <v>0</v>
      </c>
      <c r="J87" s="508">
        <v>0</v>
      </c>
      <c r="K87" s="507">
        <v>100</v>
      </c>
    </row>
    <row r="88" spans="1:11">
      <c r="A88" s="509" t="s">
        <v>2</v>
      </c>
      <c r="B88" s="179">
        <v>100</v>
      </c>
      <c r="C88" s="180">
        <v>100</v>
      </c>
      <c r="D88" s="179">
        <v>100</v>
      </c>
      <c r="E88" s="180">
        <v>100</v>
      </c>
      <c r="F88" s="179">
        <v>100</v>
      </c>
      <c r="G88" s="180">
        <v>100</v>
      </c>
      <c r="H88" s="179">
        <v>100</v>
      </c>
      <c r="I88" s="180">
        <v>100</v>
      </c>
      <c r="J88" s="179">
        <v>100</v>
      </c>
      <c r="K88" s="180">
        <v>56.097672859436479</v>
      </c>
    </row>
    <row r="89" spans="1:11">
      <c r="A89" s="506" t="s">
        <v>103</v>
      </c>
      <c r="B89" s="508">
        <v>76.074746431177687</v>
      </c>
      <c r="C89" s="507">
        <v>71.961389727639414</v>
      </c>
      <c r="D89" s="508">
        <v>72.813898452532783</v>
      </c>
      <c r="E89" s="507">
        <v>70.581235193653242</v>
      </c>
      <c r="F89" s="508">
        <v>74.811397721664335</v>
      </c>
      <c r="G89" s="507">
        <v>68.85309120229978</v>
      </c>
      <c r="H89" s="508">
        <v>59.392300154401902</v>
      </c>
      <c r="I89" s="507">
        <v>57.77583560396301</v>
      </c>
      <c r="J89" s="508">
        <v>57.014576749226734</v>
      </c>
      <c r="K89" s="507">
        <v>40.36803754476967</v>
      </c>
    </row>
    <row r="90" spans="1:11">
      <c r="A90" s="506" t="s">
        <v>104</v>
      </c>
      <c r="B90" s="508">
        <v>16.900761731401538</v>
      </c>
      <c r="C90" s="507">
        <v>22.547127689362121</v>
      </c>
      <c r="D90" s="508">
        <v>23.224172632168742</v>
      </c>
      <c r="E90" s="507">
        <v>25.269131177345599</v>
      </c>
      <c r="F90" s="508">
        <v>21.948034070955416</v>
      </c>
      <c r="G90" s="507">
        <v>28.067450787919157</v>
      </c>
      <c r="H90" s="508">
        <v>37.557267918033197</v>
      </c>
      <c r="I90" s="507">
        <v>38.060282463884135</v>
      </c>
      <c r="J90" s="508">
        <v>39.392225958124236</v>
      </c>
      <c r="K90" s="507">
        <v>1.18209566153249</v>
      </c>
    </row>
    <row r="91" spans="1:11">
      <c r="A91" s="506" t="s">
        <v>105</v>
      </c>
      <c r="B91" s="508">
        <v>2.2778146754237079</v>
      </c>
      <c r="C91" s="507">
        <v>1.028446886280564</v>
      </c>
      <c r="D91" s="508">
        <v>1.1349813109605502</v>
      </c>
      <c r="E91" s="507">
        <v>1.037592051861238</v>
      </c>
      <c r="F91" s="508">
        <v>0.9326873684316549</v>
      </c>
      <c r="G91" s="507">
        <v>0.93007765254430397</v>
      </c>
      <c r="H91" s="508">
        <v>1.1090178665056354</v>
      </c>
      <c r="I91" s="507">
        <v>1.6638635712659464</v>
      </c>
      <c r="J91" s="508">
        <v>1.1446669157268012</v>
      </c>
      <c r="K91" s="507">
        <v>0</v>
      </c>
    </row>
    <row r="92" spans="1:11">
      <c r="A92" s="506" t="s">
        <v>97</v>
      </c>
      <c r="B92" s="508">
        <v>0</v>
      </c>
      <c r="C92" s="507">
        <v>0</v>
      </c>
      <c r="D92" s="508">
        <v>0</v>
      </c>
      <c r="E92" s="507">
        <v>0</v>
      </c>
      <c r="F92" s="508">
        <v>7.3527189951955521E-2</v>
      </c>
      <c r="G92" s="507">
        <v>0</v>
      </c>
      <c r="H92" s="508">
        <v>8.2805703107202644E-2</v>
      </c>
      <c r="I92" s="507">
        <v>0</v>
      </c>
      <c r="J92" s="508">
        <v>0</v>
      </c>
      <c r="K92" s="507">
        <v>0</v>
      </c>
    </row>
    <row r="93" spans="1:11">
      <c r="A93" s="506" t="s">
        <v>98</v>
      </c>
      <c r="B93" s="508">
        <v>3.7307619773858429E-2</v>
      </c>
      <c r="C93" s="507">
        <v>0</v>
      </c>
      <c r="D93" s="508">
        <v>0</v>
      </c>
      <c r="E93" s="507">
        <v>0</v>
      </c>
      <c r="F93" s="508">
        <v>0</v>
      </c>
      <c r="G93" s="507">
        <v>7.7126680572840889E-2</v>
      </c>
      <c r="H93" s="508">
        <v>3.0735741328000984E-2</v>
      </c>
      <c r="I93" s="507">
        <v>3.0846289999192124E-2</v>
      </c>
      <c r="J93" s="508">
        <v>3.5339613687537234E-2</v>
      </c>
      <c r="K93" s="507">
        <v>0.15737751195328076</v>
      </c>
    </row>
    <row r="94" spans="1:11">
      <c r="A94" s="506" t="s">
        <v>106</v>
      </c>
      <c r="B94" s="508">
        <v>6.8875605736354026E-2</v>
      </c>
      <c r="C94" s="507">
        <v>0</v>
      </c>
      <c r="D94" s="508">
        <v>0</v>
      </c>
      <c r="E94" s="507">
        <v>0.15719978697225132</v>
      </c>
      <c r="F94" s="508">
        <v>0</v>
      </c>
      <c r="G94" s="507">
        <v>0.11218426265140492</v>
      </c>
      <c r="H94" s="508">
        <v>0</v>
      </c>
      <c r="I94" s="507">
        <v>0</v>
      </c>
      <c r="J94" s="508">
        <v>0</v>
      </c>
      <c r="K94" s="507">
        <v>1.9467527655745516</v>
      </c>
    </row>
    <row r="95" spans="1:11">
      <c r="A95" s="506" t="s">
        <v>107</v>
      </c>
      <c r="B95" s="508">
        <v>2.8312793643765528</v>
      </c>
      <c r="C95" s="507">
        <v>3.1250709469430378</v>
      </c>
      <c r="D95" s="508">
        <v>2.054319859039671</v>
      </c>
      <c r="E95" s="507">
        <v>2.4990358657925182</v>
      </c>
      <c r="F95" s="508">
        <v>1.6400927987000122</v>
      </c>
      <c r="G95" s="507">
        <v>1.0541814931024207</v>
      </c>
      <c r="H95" s="508">
        <v>1.189292390915238</v>
      </c>
      <c r="I95" s="507">
        <v>1.8144228438810508</v>
      </c>
      <c r="J95" s="508">
        <v>1.5522504602563973</v>
      </c>
      <c r="K95" s="507">
        <v>0</v>
      </c>
    </row>
    <row r="96" spans="1:11">
      <c r="A96" s="506" t="s">
        <v>108</v>
      </c>
      <c r="B96" s="508">
        <v>0</v>
      </c>
      <c r="C96" s="507">
        <v>0</v>
      </c>
      <c r="D96" s="508">
        <v>4.0916831931348194E-2</v>
      </c>
      <c r="E96" s="507">
        <v>0</v>
      </c>
      <c r="F96" s="508">
        <v>0</v>
      </c>
      <c r="G96" s="507">
        <v>0</v>
      </c>
      <c r="H96" s="508">
        <v>0</v>
      </c>
      <c r="I96" s="507">
        <v>0</v>
      </c>
      <c r="J96" s="508">
        <v>0</v>
      </c>
      <c r="K96" s="507">
        <v>0.19866264401277367</v>
      </c>
    </row>
    <row r="97" spans="1:11">
      <c r="A97" s="506" t="s">
        <v>109</v>
      </c>
      <c r="B97" s="508">
        <v>1.7768266384604663</v>
      </c>
      <c r="C97" s="507">
        <v>1.2130981300277734</v>
      </c>
      <c r="D97" s="508">
        <v>0.7317109133669023</v>
      </c>
      <c r="E97" s="507">
        <v>0.45580592437514916</v>
      </c>
      <c r="F97" s="508">
        <v>0.59426085029662679</v>
      </c>
      <c r="G97" s="507">
        <v>0.79370365825868983</v>
      </c>
      <c r="H97" s="508">
        <v>0.57204638565761823</v>
      </c>
      <c r="I97" s="507">
        <v>0.65474922700666138</v>
      </c>
      <c r="J97" s="508">
        <v>0.86094030297828805</v>
      </c>
      <c r="K97" s="507">
        <v>4.9401012720760779E-2</v>
      </c>
    </row>
    <row r="98" spans="1:11">
      <c r="A98" s="506" t="s">
        <v>54</v>
      </c>
      <c r="B98" s="508">
        <v>3.2387933649833146E-2</v>
      </c>
      <c r="C98" s="507">
        <v>0.12486661974708835</v>
      </c>
      <c r="D98" s="508">
        <v>0</v>
      </c>
      <c r="E98" s="507">
        <v>0</v>
      </c>
      <c r="F98" s="508">
        <v>0</v>
      </c>
      <c r="G98" s="507">
        <v>0.11218426265140492</v>
      </c>
      <c r="H98" s="508">
        <v>6.6533840051202123E-2</v>
      </c>
      <c r="I98" s="507">
        <v>0</v>
      </c>
      <c r="J98" s="508">
        <v>0</v>
      </c>
      <c r="K98" s="507">
        <v>0</v>
      </c>
    </row>
    <row r="99" spans="1:11">
      <c r="A99" s="509" t="s">
        <v>8</v>
      </c>
      <c r="B99" s="179">
        <v>100</v>
      </c>
      <c r="C99" s="180">
        <v>100</v>
      </c>
      <c r="D99" s="179">
        <v>100</v>
      </c>
      <c r="E99" s="180">
        <v>100</v>
      </c>
      <c r="F99" s="179">
        <v>100</v>
      </c>
      <c r="G99" s="180">
        <v>100</v>
      </c>
      <c r="H99" s="179">
        <v>100</v>
      </c>
      <c r="I99" s="180">
        <v>100</v>
      </c>
      <c r="J99" s="179">
        <v>100</v>
      </c>
      <c r="K99" s="180">
        <v>100</v>
      </c>
    </row>
    <row r="100" spans="1:11">
      <c r="A100" s="506" t="s">
        <v>103</v>
      </c>
      <c r="B100" s="508">
        <v>85.70159035787681</v>
      </c>
      <c r="C100" s="507">
        <v>85.978083245217732</v>
      </c>
      <c r="D100" s="508">
        <v>86.41379949921172</v>
      </c>
      <c r="E100" s="507">
        <v>87.434661159919983</v>
      </c>
      <c r="F100" s="508">
        <v>86.961643493315719</v>
      </c>
      <c r="G100" s="507">
        <v>87.832994968664494</v>
      </c>
      <c r="H100" s="508">
        <v>88.28788763191298</v>
      </c>
      <c r="I100" s="507">
        <v>88.592387749525997</v>
      </c>
      <c r="J100" s="508">
        <v>83.878785920294717</v>
      </c>
      <c r="K100" s="507">
        <v>75.370560343783069</v>
      </c>
    </row>
    <row r="101" spans="1:11">
      <c r="A101" s="506" t="s">
        <v>104</v>
      </c>
      <c r="B101" s="508">
        <v>7.9925203191824199</v>
      </c>
      <c r="C101" s="507">
        <v>9.3972892434874549</v>
      </c>
      <c r="D101" s="508">
        <v>10.073263470277288</v>
      </c>
      <c r="E101" s="507">
        <v>9.1156324615342061</v>
      </c>
      <c r="F101" s="508">
        <v>9.7783211665803993</v>
      </c>
      <c r="G101" s="507">
        <v>8.4720628475593607</v>
      </c>
      <c r="H101" s="508">
        <v>7.5687244628512662</v>
      </c>
      <c r="I101" s="507">
        <v>7.57913213389745</v>
      </c>
      <c r="J101" s="508">
        <v>11.636680912256324</v>
      </c>
      <c r="K101" s="507">
        <v>19.393533065695198</v>
      </c>
    </row>
    <row r="102" spans="1:11">
      <c r="A102" s="506" t="s">
        <v>105</v>
      </c>
      <c r="B102" s="508">
        <v>0</v>
      </c>
      <c r="C102" s="507">
        <v>0</v>
      </c>
      <c r="D102" s="508">
        <v>0</v>
      </c>
      <c r="E102" s="507">
        <v>0</v>
      </c>
      <c r="F102" s="508">
        <v>0</v>
      </c>
      <c r="G102" s="507">
        <v>0</v>
      </c>
      <c r="H102" s="508">
        <v>5.373803633803078E-2</v>
      </c>
      <c r="I102" s="507">
        <v>0.1573121155167703</v>
      </c>
      <c r="J102" s="508">
        <v>0</v>
      </c>
      <c r="K102" s="507">
        <v>0.20597904668050632</v>
      </c>
    </row>
    <row r="103" spans="1:11">
      <c r="A103" s="506" t="s">
        <v>97</v>
      </c>
      <c r="B103" s="508">
        <v>4.9987965860070725E-2</v>
      </c>
      <c r="C103" s="507">
        <v>5.1908103431702393E-2</v>
      </c>
      <c r="D103" s="508">
        <v>6.1207456181025681E-2</v>
      </c>
      <c r="E103" s="507">
        <v>0</v>
      </c>
      <c r="F103" s="508">
        <v>0</v>
      </c>
      <c r="G103" s="507">
        <v>0</v>
      </c>
      <c r="H103" s="508">
        <v>0.1148882156192382</v>
      </c>
      <c r="I103" s="507">
        <v>5.4645261179509678E-2</v>
      </c>
      <c r="J103" s="508">
        <v>0.14622599591213514</v>
      </c>
      <c r="K103" s="507">
        <v>0</v>
      </c>
    </row>
    <row r="104" spans="1:11">
      <c r="A104" s="506" t="s">
        <v>98</v>
      </c>
      <c r="B104" s="508">
        <v>0.1888434265824894</v>
      </c>
      <c r="C104" s="507">
        <v>0</v>
      </c>
      <c r="D104" s="508">
        <v>5.3788370583325605E-2</v>
      </c>
      <c r="E104" s="507">
        <v>0</v>
      </c>
      <c r="F104" s="508">
        <v>0</v>
      </c>
      <c r="G104" s="507">
        <v>0</v>
      </c>
      <c r="H104" s="508">
        <v>0.13805116231666525</v>
      </c>
      <c r="I104" s="507">
        <v>0.21030145969084027</v>
      </c>
      <c r="J104" s="508">
        <v>5.3319976409949836E-2</v>
      </c>
      <c r="K104" s="507">
        <v>0</v>
      </c>
    </row>
    <row r="105" spans="1:11">
      <c r="A105" s="506" t="s">
        <v>106</v>
      </c>
      <c r="B105" s="508">
        <v>0</v>
      </c>
      <c r="C105" s="507">
        <v>0</v>
      </c>
      <c r="D105" s="508">
        <v>0</v>
      </c>
      <c r="E105" s="507">
        <v>0</v>
      </c>
      <c r="F105" s="508">
        <v>0</v>
      </c>
      <c r="G105" s="507">
        <v>5.472680730867685E-2</v>
      </c>
      <c r="H105" s="508">
        <v>0</v>
      </c>
      <c r="I105" s="507">
        <v>0</v>
      </c>
      <c r="J105" s="508">
        <v>0</v>
      </c>
      <c r="K105" s="507">
        <v>0</v>
      </c>
    </row>
    <row r="106" spans="1:11">
      <c r="A106" s="506" t="s">
        <v>107</v>
      </c>
      <c r="B106" s="508">
        <v>2.7780349175198564</v>
      </c>
      <c r="C106" s="507">
        <v>1.9917331538979139</v>
      </c>
      <c r="D106" s="508">
        <v>1.1462487248446629</v>
      </c>
      <c r="E106" s="507">
        <v>1.6778368810671782</v>
      </c>
      <c r="F106" s="508">
        <v>0.93526335516804404</v>
      </c>
      <c r="G106" s="507">
        <v>0.18006884985435609</v>
      </c>
      <c r="H106" s="508">
        <v>7.1341875828075343E-2</v>
      </c>
      <c r="I106" s="507">
        <v>0</v>
      </c>
      <c r="J106" s="508">
        <v>0</v>
      </c>
      <c r="K106" s="507">
        <v>0.14216593025791807</v>
      </c>
    </row>
    <row r="107" spans="1:11">
      <c r="A107" s="506" t="s">
        <v>108</v>
      </c>
      <c r="B107" s="508">
        <v>0</v>
      </c>
      <c r="C107" s="507">
        <v>0</v>
      </c>
      <c r="D107" s="508">
        <v>0</v>
      </c>
      <c r="E107" s="507">
        <v>0</v>
      </c>
      <c r="F107" s="508">
        <v>0</v>
      </c>
      <c r="G107" s="507">
        <v>0</v>
      </c>
      <c r="H107" s="508">
        <v>0</v>
      </c>
      <c r="I107" s="507">
        <v>0</v>
      </c>
      <c r="J107" s="508">
        <v>2.9891501926790055E-2</v>
      </c>
      <c r="K107" s="507">
        <v>3.2310438694981382E-2</v>
      </c>
    </row>
    <row r="108" spans="1:11">
      <c r="A108" s="506" t="s">
        <v>109</v>
      </c>
      <c r="B108" s="508">
        <v>3.2890230129783573</v>
      </c>
      <c r="C108" s="507">
        <v>2.5290781505334996</v>
      </c>
      <c r="D108" s="508">
        <v>2.2516924789019752</v>
      </c>
      <c r="E108" s="507">
        <v>1.7718694974786353</v>
      </c>
      <c r="F108" s="508">
        <v>2.3247719849358344</v>
      </c>
      <c r="G108" s="507">
        <v>3.4601465266131171</v>
      </c>
      <c r="H108" s="508">
        <v>3.7116305787957118</v>
      </c>
      <c r="I108" s="507">
        <v>3.4062212801894374</v>
      </c>
      <c r="J108" s="508">
        <v>4.2550956932000874</v>
      </c>
      <c r="K108" s="507">
        <v>4.8037544729763573</v>
      </c>
    </row>
    <row r="109" spans="1:11">
      <c r="A109" s="506" t="s">
        <v>54</v>
      </c>
      <c r="B109" s="508">
        <v>0</v>
      </c>
      <c r="C109" s="507">
        <v>5.1908103431702393E-2</v>
      </c>
      <c r="D109" s="508">
        <v>0</v>
      </c>
      <c r="E109" s="507">
        <v>0</v>
      </c>
      <c r="F109" s="508">
        <v>0</v>
      </c>
      <c r="G109" s="507">
        <v>0</v>
      </c>
      <c r="H109" s="508">
        <v>5.373803633803078E-2</v>
      </c>
      <c r="I109" s="507">
        <v>0</v>
      </c>
      <c r="J109" s="508">
        <v>0</v>
      </c>
      <c r="K109" s="507">
        <v>5.1696701911970212E-2</v>
      </c>
    </row>
    <row r="110" spans="1:11">
      <c r="A110" s="509" t="s">
        <v>46</v>
      </c>
      <c r="B110" s="179">
        <v>100</v>
      </c>
      <c r="C110" s="180">
        <v>100</v>
      </c>
      <c r="D110" s="179">
        <v>100</v>
      </c>
      <c r="E110" s="180">
        <v>100</v>
      </c>
      <c r="F110" s="179">
        <v>100</v>
      </c>
      <c r="G110" s="180">
        <v>100</v>
      </c>
      <c r="H110" s="179">
        <v>100</v>
      </c>
      <c r="I110" s="180">
        <v>100</v>
      </c>
      <c r="J110" s="179">
        <v>100</v>
      </c>
      <c r="K110" s="180">
        <v>100</v>
      </c>
    </row>
    <row r="111" spans="1:11">
      <c r="A111" s="506" t="s">
        <v>103</v>
      </c>
      <c r="B111" s="508">
        <v>77.634285042732259</v>
      </c>
      <c r="C111" s="507">
        <v>76.620052601193152</v>
      </c>
      <c r="D111" s="508">
        <v>76.197620438405025</v>
      </c>
      <c r="E111" s="507">
        <v>78.660180052438903</v>
      </c>
      <c r="F111" s="508">
        <v>82.929365605782962</v>
      </c>
      <c r="G111" s="507">
        <v>78.032008798078309</v>
      </c>
      <c r="H111" s="508">
        <v>78.288756961870376</v>
      </c>
      <c r="I111" s="507">
        <v>77.469422133248699</v>
      </c>
      <c r="J111" s="508">
        <v>74.699771340091104</v>
      </c>
      <c r="K111" s="507">
        <v>77.131104802734484</v>
      </c>
    </row>
    <row r="112" spans="1:11">
      <c r="A112" s="506" t="s">
        <v>104</v>
      </c>
      <c r="B112" s="508">
        <v>10.187839099521424</v>
      </c>
      <c r="C112" s="507">
        <v>14.380653024568607</v>
      </c>
      <c r="D112" s="508">
        <v>14.62108402250438</v>
      </c>
      <c r="E112" s="507">
        <v>14.913915865516842</v>
      </c>
      <c r="F112" s="508">
        <v>12.10666546750458</v>
      </c>
      <c r="G112" s="507">
        <v>15.968512140769253</v>
      </c>
      <c r="H112" s="508">
        <v>16.724401738172471</v>
      </c>
      <c r="I112" s="507">
        <v>17.185859720221675</v>
      </c>
      <c r="J112" s="508">
        <v>18.758514730859485</v>
      </c>
      <c r="K112" s="507">
        <v>19.816348994843867</v>
      </c>
    </row>
    <row r="113" spans="1:11">
      <c r="A113" s="506" t="s">
        <v>105</v>
      </c>
      <c r="B113" s="508">
        <v>1.3671709224812783</v>
      </c>
      <c r="C113" s="507">
        <v>1.5004169606774007</v>
      </c>
      <c r="D113" s="508">
        <v>1.0194607556798967</v>
      </c>
      <c r="E113" s="507">
        <v>1.1740690262133371</v>
      </c>
      <c r="F113" s="508">
        <v>1.703747006779013</v>
      </c>
      <c r="G113" s="507">
        <v>1.820391861777559</v>
      </c>
      <c r="H113" s="508">
        <v>0.78829793745027243</v>
      </c>
      <c r="I113" s="507">
        <v>0.72507995410268311</v>
      </c>
      <c r="J113" s="508">
        <v>2.2301843082887718</v>
      </c>
      <c r="K113" s="507">
        <v>1.3232141822605876</v>
      </c>
    </row>
    <row r="114" spans="1:11">
      <c r="A114" s="506" t="s">
        <v>97</v>
      </c>
      <c r="B114" s="508">
        <v>4.5050044723595126E-2</v>
      </c>
      <c r="C114" s="507">
        <v>0</v>
      </c>
      <c r="D114" s="508">
        <v>0</v>
      </c>
      <c r="E114" s="507">
        <v>0</v>
      </c>
      <c r="F114" s="508">
        <v>0</v>
      </c>
      <c r="G114" s="507">
        <v>0.11923711399878446</v>
      </c>
      <c r="H114" s="508">
        <v>0.20441887508415449</v>
      </c>
      <c r="I114" s="507">
        <v>0.20751446497888235</v>
      </c>
      <c r="J114" s="508">
        <v>0.10202673100352293</v>
      </c>
      <c r="K114" s="507">
        <v>0</v>
      </c>
    </row>
    <row r="115" spans="1:11">
      <c r="A115" s="506" t="s">
        <v>98</v>
      </c>
      <c r="B115" s="508">
        <v>0</v>
      </c>
      <c r="C115" s="507">
        <v>0</v>
      </c>
      <c r="D115" s="508">
        <v>0</v>
      </c>
      <c r="E115" s="507">
        <v>0</v>
      </c>
      <c r="F115" s="508">
        <v>0.2220323548920192</v>
      </c>
      <c r="G115" s="507">
        <v>5.7303273232425553E-2</v>
      </c>
      <c r="H115" s="508">
        <v>4.4678376889650533E-2</v>
      </c>
      <c r="I115" s="507">
        <v>0</v>
      </c>
      <c r="J115" s="508">
        <v>5.4614308948944625E-2</v>
      </c>
      <c r="K115" s="507">
        <v>0</v>
      </c>
    </row>
    <row r="116" spans="1:11">
      <c r="A116" s="506" t="s">
        <v>106</v>
      </c>
      <c r="B116" s="508">
        <v>0.13906752936414146</v>
      </c>
      <c r="C116" s="507">
        <v>0</v>
      </c>
      <c r="D116" s="508">
        <v>0</v>
      </c>
      <c r="E116" s="507">
        <v>0</v>
      </c>
      <c r="F116" s="508">
        <v>8.937504918438241E-2</v>
      </c>
      <c r="G116" s="507">
        <v>0.11807947211530115</v>
      </c>
      <c r="H116" s="508">
        <v>0.26256196829671341</v>
      </c>
      <c r="I116" s="507">
        <v>7.2630062742608817E-2</v>
      </c>
      <c r="J116" s="508">
        <v>0</v>
      </c>
      <c r="K116" s="507">
        <v>0</v>
      </c>
    </row>
    <row r="117" spans="1:11">
      <c r="A117" s="506" t="s">
        <v>107</v>
      </c>
      <c r="B117" s="508">
        <v>0.56475780704217082</v>
      </c>
      <c r="C117" s="507">
        <v>0.21425364038745268</v>
      </c>
      <c r="D117" s="508">
        <v>6.0872505918160291E-2</v>
      </c>
      <c r="E117" s="507">
        <v>5.6839364621468165E-2</v>
      </c>
      <c r="F117" s="508">
        <v>0</v>
      </c>
      <c r="G117" s="507">
        <v>0.10939715798917604</v>
      </c>
      <c r="H117" s="508">
        <v>0.38680457800354978</v>
      </c>
      <c r="I117" s="507">
        <v>1.2218939967285953</v>
      </c>
      <c r="J117" s="508">
        <v>2.5350641868169461</v>
      </c>
      <c r="K117" s="507">
        <v>0.64828225479404444</v>
      </c>
    </row>
    <row r="118" spans="1:11">
      <c r="A118" s="506" t="s">
        <v>108</v>
      </c>
      <c r="B118" s="508">
        <v>0</v>
      </c>
      <c r="C118" s="507">
        <v>6.0298928731798068E-2</v>
      </c>
      <c r="D118" s="508">
        <v>3.8122175423494324E-2</v>
      </c>
      <c r="E118" s="507">
        <v>0</v>
      </c>
      <c r="F118" s="508">
        <v>0</v>
      </c>
      <c r="G118" s="507">
        <v>0</v>
      </c>
      <c r="H118" s="508">
        <v>0</v>
      </c>
      <c r="I118" s="507">
        <v>9.4602182563902237E-2</v>
      </c>
      <c r="J118" s="508">
        <v>0</v>
      </c>
      <c r="K118" s="507">
        <v>0</v>
      </c>
    </row>
    <row r="119" spans="1:11">
      <c r="A119" s="506" t="s">
        <v>109</v>
      </c>
      <c r="B119" s="508">
        <v>10.016779509411542</v>
      </c>
      <c r="C119" s="507">
        <v>7.2243248444415933</v>
      </c>
      <c r="D119" s="508">
        <v>8.0019675961508892</v>
      </c>
      <c r="E119" s="507">
        <v>5.1949956912094555</v>
      </c>
      <c r="F119" s="508">
        <v>2.9488145158570447</v>
      </c>
      <c r="G119" s="507">
        <v>3.7750701820391863</v>
      </c>
      <c r="H119" s="508">
        <v>3.3000795642328171</v>
      </c>
      <c r="I119" s="507">
        <v>2.9570811259490735</v>
      </c>
      <c r="J119" s="508">
        <v>1.6198243939912256</v>
      </c>
      <c r="K119" s="507">
        <v>1.0248537164706564</v>
      </c>
    </row>
    <row r="120" spans="1:11">
      <c r="A120" s="506" t="s">
        <v>54</v>
      </c>
      <c r="B120" s="508">
        <v>4.5050044723595126E-2</v>
      </c>
      <c r="C120" s="507">
        <v>0</v>
      </c>
      <c r="D120" s="508">
        <v>6.0872505918160291E-2</v>
      </c>
      <c r="E120" s="507">
        <v>0</v>
      </c>
      <c r="F120" s="508">
        <v>0</v>
      </c>
      <c r="G120" s="507">
        <v>0</v>
      </c>
      <c r="H120" s="508">
        <v>0</v>
      </c>
      <c r="I120" s="507">
        <v>6.5916359463880275E-2</v>
      </c>
      <c r="J120" s="508">
        <v>0</v>
      </c>
      <c r="K120" s="507">
        <v>5.6196048896355946E-2</v>
      </c>
    </row>
    <row r="121" spans="1:11">
      <c r="A121" s="509" t="s">
        <v>47</v>
      </c>
      <c r="B121" s="179">
        <v>100</v>
      </c>
      <c r="C121" s="180">
        <v>100</v>
      </c>
      <c r="D121" s="179">
        <v>100</v>
      </c>
      <c r="E121" s="180">
        <v>100</v>
      </c>
      <c r="F121" s="179">
        <v>100</v>
      </c>
      <c r="G121" s="180">
        <v>100</v>
      </c>
      <c r="H121" s="179">
        <v>100</v>
      </c>
      <c r="I121" s="180">
        <v>100</v>
      </c>
      <c r="J121" s="179">
        <v>100</v>
      </c>
      <c r="K121" s="180">
        <v>100</v>
      </c>
    </row>
    <row r="122" spans="1:11">
      <c r="A122" s="506" t="s">
        <v>103</v>
      </c>
      <c r="B122" s="508">
        <v>67.360192140149294</v>
      </c>
      <c r="C122" s="507">
        <v>63.152072958428818</v>
      </c>
      <c r="D122" s="508">
        <v>60.117149715186471</v>
      </c>
      <c r="E122" s="507">
        <v>57.98945109182069</v>
      </c>
      <c r="F122" s="508">
        <v>55.948223681147269</v>
      </c>
      <c r="G122" s="507">
        <v>56.296046221432114</v>
      </c>
      <c r="H122" s="508">
        <v>56.0473978400344</v>
      </c>
      <c r="I122" s="507">
        <v>53.570338663971619</v>
      </c>
      <c r="J122" s="508">
        <v>50.546397215737379</v>
      </c>
      <c r="K122" s="507">
        <v>45.876116612174442</v>
      </c>
    </row>
    <row r="123" spans="1:11">
      <c r="A123" s="506" t="s">
        <v>104</v>
      </c>
      <c r="B123" s="508">
        <v>28.831853822788389</v>
      </c>
      <c r="C123" s="507">
        <v>34.036376534941354</v>
      </c>
      <c r="D123" s="508">
        <v>38.071866155554765</v>
      </c>
      <c r="E123" s="507">
        <v>38.765499682837607</v>
      </c>
      <c r="F123" s="508">
        <v>40.870783544341307</v>
      </c>
      <c r="G123" s="507">
        <v>40.474521803046102</v>
      </c>
      <c r="H123" s="508">
        <v>41.859661251296231</v>
      </c>
      <c r="I123" s="507">
        <v>44.540356300655922</v>
      </c>
      <c r="J123" s="508">
        <v>48.26878732759485</v>
      </c>
      <c r="K123" s="507">
        <v>51.787835611718634</v>
      </c>
    </row>
    <row r="124" spans="1:11">
      <c r="A124" s="506" t="s">
        <v>105</v>
      </c>
      <c r="B124" s="508">
        <v>0.67249052249876373</v>
      </c>
      <c r="C124" s="507">
        <v>0.30990530152759044</v>
      </c>
      <c r="D124" s="508">
        <v>0.16972378461648693</v>
      </c>
      <c r="E124" s="507">
        <v>0.12382367508667656</v>
      </c>
      <c r="F124" s="508">
        <v>0.12952545429148307</v>
      </c>
      <c r="G124" s="507">
        <v>0.5115297174407275</v>
      </c>
      <c r="H124" s="508">
        <v>0.21962179525009906</v>
      </c>
      <c r="I124" s="507">
        <v>0.66345639379347243</v>
      </c>
      <c r="J124" s="508">
        <v>0.5048624339382134</v>
      </c>
      <c r="K124" s="507">
        <v>1.304224553444854</v>
      </c>
    </row>
    <row r="125" spans="1:11">
      <c r="A125" s="506" t="s">
        <v>97</v>
      </c>
      <c r="B125" s="508">
        <v>0</v>
      </c>
      <c r="C125" s="507">
        <v>0</v>
      </c>
      <c r="D125" s="508">
        <v>0</v>
      </c>
      <c r="E125" s="507">
        <v>0</v>
      </c>
      <c r="F125" s="508">
        <v>0</v>
      </c>
      <c r="G125" s="507">
        <v>4.8717115946735952E-2</v>
      </c>
      <c r="H125" s="508">
        <v>0</v>
      </c>
      <c r="I125" s="507">
        <v>4.6370608168360979E-2</v>
      </c>
      <c r="J125" s="508">
        <v>0</v>
      </c>
      <c r="K125" s="507">
        <v>0</v>
      </c>
    </row>
    <row r="126" spans="1:11">
      <c r="A126" s="506" t="s">
        <v>98</v>
      </c>
      <c r="B126" s="508">
        <v>0</v>
      </c>
      <c r="C126" s="507">
        <v>0</v>
      </c>
      <c r="D126" s="508">
        <v>0</v>
      </c>
      <c r="E126" s="507">
        <v>0</v>
      </c>
      <c r="F126" s="508">
        <v>0</v>
      </c>
      <c r="G126" s="507">
        <v>0</v>
      </c>
      <c r="H126" s="508">
        <v>0</v>
      </c>
      <c r="I126" s="507">
        <v>0</v>
      </c>
      <c r="J126" s="508">
        <v>0</v>
      </c>
      <c r="K126" s="507"/>
    </row>
    <row r="127" spans="1:11">
      <c r="A127" s="506" t="s">
        <v>106</v>
      </c>
      <c r="B127" s="508">
        <v>0</v>
      </c>
      <c r="C127" s="507">
        <v>0</v>
      </c>
      <c r="D127" s="508">
        <v>0</v>
      </c>
      <c r="E127" s="507">
        <v>0</v>
      </c>
      <c r="F127" s="508">
        <v>0</v>
      </c>
      <c r="G127" s="507">
        <v>4.8289772824396164E-2</v>
      </c>
      <c r="H127" s="508">
        <v>0</v>
      </c>
      <c r="I127" s="507">
        <v>0</v>
      </c>
      <c r="J127" s="508">
        <v>0</v>
      </c>
      <c r="K127" s="507">
        <v>0</v>
      </c>
    </row>
    <row r="128" spans="1:11">
      <c r="A128" s="506" t="s">
        <v>107</v>
      </c>
      <c r="B128" s="508">
        <v>2.5227813228472535</v>
      </c>
      <c r="C128" s="507">
        <v>1.9453091818780073</v>
      </c>
      <c r="D128" s="508">
        <v>1.4330240389782538</v>
      </c>
      <c r="E128" s="507">
        <v>2.8184006325869158</v>
      </c>
      <c r="F128" s="508">
        <v>2.8533695665976708</v>
      </c>
      <c r="G128" s="507">
        <v>2.546537666022803</v>
      </c>
      <c r="H128" s="508">
        <v>1.3417584919022367</v>
      </c>
      <c r="I128" s="507">
        <v>0.4973941303529319</v>
      </c>
      <c r="J128" s="508">
        <v>0.36235516535139856</v>
      </c>
      <c r="K128" s="507">
        <v>0.4048335983175001</v>
      </c>
    </row>
    <row r="129" spans="1:11">
      <c r="A129" s="506" t="s">
        <v>108</v>
      </c>
      <c r="B129" s="508">
        <v>0</v>
      </c>
      <c r="C129" s="507">
        <v>0</v>
      </c>
      <c r="D129" s="508">
        <v>0</v>
      </c>
      <c r="E129" s="507">
        <v>0</v>
      </c>
      <c r="F129" s="508">
        <v>0</v>
      </c>
      <c r="G129" s="507">
        <v>0</v>
      </c>
      <c r="H129" s="508">
        <v>9.1052414153591929E-2</v>
      </c>
      <c r="I129" s="507">
        <v>0</v>
      </c>
      <c r="J129" s="508">
        <v>0</v>
      </c>
      <c r="K129" s="507">
        <v>0</v>
      </c>
    </row>
    <row r="130" spans="1:11">
      <c r="A130" s="506" t="s">
        <v>109</v>
      </c>
      <c r="B130" s="508">
        <v>0.61268219171631066</v>
      </c>
      <c r="C130" s="507">
        <v>0.44385533396496762</v>
      </c>
      <c r="D130" s="508">
        <v>0.15360226417798159</v>
      </c>
      <c r="E130" s="507">
        <v>0.30282491766811775</v>
      </c>
      <c r="F130" s="508">
        <v>0.19809775362226822</v>
      </c>
      <c r="G130" s="507">
        <v>7.4357703287123295E-2</v>
      </c>
      <c r="H130" s="508">
        <v>0.39708969505872033</v>
      </c>
      <c r="I130" s="507">
        <v>0.58736103679923901</v>
      </c>
      <c r="J130" s="508">
        <v>0.31759785737815271</v>
      </c>
      <c r="K130" s="507">
        <v>0.60402034217052536</v>
      </c>
    </row>
    <row r="131" spans="1:11">
      <c r="A131" s="506" t="s">
        <v>54</v>
      </c>
      <c r="B131" s="508">
        <v>0</v>
      </c>
      <c r="C131" s="507">
        <v>0.112480689259261</v>
      </c>
      <c r="D131" s="508">
        <v>5.4634041486045934E-2</v>
      </c>
      <c r="E131" s="507">
        <v>0</v>
      </c>
      <c r="F131" s="508">
        <v>0</v>
      </c>
      <c r="G131" s="507">
        <v>0</v>
      </c>
      <c r="H131" s="508">
        <v>4.341851230472208E-2</v>
      </c>
      <c r="I131" s="507">
        <v>9.4722866258446781E-2</v>
      </c>
      <c r="J131" s="508">
        <v>0</v>
      </c>
      <c r="K131" s="507">
        <v>2.2969282174042559E-2</v>
      </c>
    </row>
    <row r="132" spans="1:11">
      <c r="A132" s="509" t="s">
        <v>7</v>
      </c>
      <c r="B132" s="179">
        <v>100</v>
      </c>
      <c r="C132" s="180">
        <v>100</v>
      </c>
      <c r="D132" s="179">
        <v>100</v>
      </c>
      <c r="E132" s="180">
        <v>100</v>
      </c>
      <c r="F132" s="179">
        <v>100</v>
      </c>
      <c r="G132" s="180">
        <v>100</v>
      </c>
      <c r="H132" s="179">
        <v>100</v>
      </c>
      <c r="I132" s="180">
        <v>100</v>
      </c>
      <c r="J132" s="179">
        <v>100</v>
      </c>
      <c r="K132" s="180">
        <v>100</v>
      </c>
    </row>
    <row r="133" spans="1:11">
      <c r="A133" s="506" t="s">
        <v>103</v>
      </c>
      <c r="B133" s="508">
        <v>70.628656328349891</v>
      </c>
      <c r="C133" s="507">
        <v>66.721772100476201</v>
      </c>
      <c r="D133" s="508">
        <v>64.672657937544997</v>
      </c>
      <c r="E133" s="507">
        <v>61.010183078756363</v>
      </c>
      <c r="F133" s="508">
        <v>59.185279406691961</v>
      </c>
      <c r="G133" s="507">
        <v>54.430895777322519</v>
      </c>
      <c r="H133" s="508">
        <v>57.163983563927978</v>
      </c>
      <c r="I133" s="507">
        <v>59.124963085799962</v>
      </c>
      <c r="J133" s="508">
        <v>59.057014807919309</v>
      </c>
      <c r="K133" s="507">
        <v>54.197701103148397</v>
      </c>
    </row>
    <row r="134" spans="1:11">
      <c r="A134" s="506" t="s">
        <v>104</v>
      </c>
      <c r="B134" s="508">
        <v>28.1798449252484</v>
      </c>
      <c r="C134" s="507">
        <v>32.784535873073189</v>
      </c>
      <c r="D134" s="508">
        <v>34.916131096829247</v>
      </c>
      <c r="E134" s="507">
        <v>38.876611418047879</v>
      </c>
      <c r="F134" s="508">
        <v>39.493144187650913</v>
      </c>
      <c r="G134" s="507">
        <v>43.8331776641364</v>
      </c>
      <c r="H134" s="508">
        <v>41.720924231296031</v>
      </c>
      <c r="I134" s="507">
        <v>38.423479702869088</v>
      </c>
      <c r="J134" s="508">
        <v>37.147436205026821</v>
      </c>
      <c r="K134" s="507">
        <v>42.690132055721072</v>
      </c>
    </row>
    <row r="135" spans="1:11">
      <c r="A135" s="506" t="s">
        <v>105</v>
      </c>
      <c r="B135" s="508">
        <v>6.4421023307642308E-2</v>
      </c>
      <c r="C135" s="507">
        <v>0</v>
      </c>
      <c r="D135" s="508">
        <v>0</v>
      </c>
      <c r="E135" s="507">
        <v>0</v>
      </c>
      <c r="F135" s="508">
        <v>0</v>
      </c>
      <c r="G135" s="507">
        <v>0</v>
      </c>
      <c r="H135" s="508">
        <v>0.39998411973718162</v>
      </c>
      <c r="I135" s="507">
        <v>0.27714045569160173</v>
      </c>
      <c r="J135" s="508">
        <v>0.15690828302991333</v>
      </c>
      <c r="K135" s="507">
        <v>0.63511554875593845</v>
      </c>
    </row>
    <row r="136" spans="1:11">
      <c r="A136" s="506" t="s">
        <v>97</v>
      </c>
      <c r="B136" s="508">
        <v>0</v>
      </c>
      <c r="C136" s="507">
        <v>0</v>
      </c>
      <c r="D136" s="508">
        <v>4.1601109362916347E-2</v>
      </c>
      <c r="E136" s="507">
        <v>0</v>
      </c>
      <c r="F136" s="508">
        <v>0</v>
      </c>
      <c r="G136" s="507">
        <v>0</v>
      </c>
      <c r="H136" s="508">
        <v>0</v>
      </c>
      <c r="I136" s="507">
        <v>0</v>
      </c>
      <c r="J136" s="508">
        <v>9.6928052513891416E-2</v>
      </c>
      <c r="K136" s="507">
        <v>0</v>
      </c>
    </row>
    <row r="137" spans="1:11">
      <c r="A137" s="506" t="s">
        <v>98</v>
      </c>
      <c r="B137" s="508">
        <v>0</v>
      </c>
      <c r="C137" s="507">
        <v>0</v>
      </c>
      <c r="D137" s="508">
        <v>0</v>
      </c>
      <c r="E137" s="507">
        <v>0</v>
      </c>
      <c r="F137" s="508">
        <v>0</v>
      </c>
      <c r="G137" s="507">
        <v>0</v>
      </c>
      <c r="H137" s="508">
        <v>0.14044107429977964</v>
      </c>
      <c r="I137" s="507">
        <v>0.34665273392244611</v>
      </c>
      <c r="J137" s="508">
        <v>0.1732229057302713</v>
      </c>
      <c r="K137" s="507">
        <v>2.767936226749336E-2</v>
      </c>
    </row>
    <row r="138" spans="1:11">
      <c r="A138" s="506" t="s">
        <v>106</v>
      </c>
      <c r="B138" s="508">
        <v>0</v>
      </c>
      <c r="C138" s="507">
        <v>0</v>
      </c>
      <c r="D138" s="508">
        <v>0</v>
      </c>
      <c r="E138" s="507">
        <v>0</v>
      </c>
      <c r="F138" s="508">
        <v>0.77073991031390132</v>
      </c>
      <c r="G138" s="507">
        <v>0.95620449256142059</v>
      </c>
      <c r="H138" s="508">
        <v>0</v>
      </c>
      <c r="I138" s="507">
        <v>0</v>
      </c>
      <c r="J138" s="508">
        <v>0</v>
      </c>
      <c r="K138" s="507">
        <v>0</v>
      </c>
    </row>
    <row r="139" spans="1:11">
      <c r="A139" s="506" t="s">
        <v>107</v>
      </c>
      <c r="B139" s="508">
        <v>0.32906955149038908</v>
      </c>
      <c r="C139" s="507">
        <v>0</v>
      </c>
      <c r="D139" s="508">
        <v>0.1328035414277714</v>
      </c>
      <c r="E139" s="507">
        <v>0</v>
      </c>
      <c r="F139" s="508">
        <v>0</v>
      </c>
      <c r="G139" s="507">
        <v>0</v>
      </c>
      <c r="H139" s="508">
        <v>0</v>
      </c>
      <c r="I139" s="507">
        <v>0.99543399741032679</v>
      </c>
      <c r="J139" s="508">
        <v>2.3689791844608017</v>
      </c>
      <c r="K139" s="507">
        <v>1.2878452371366456</v>
      </c>
    </row>
    <row r="140" spans="1:11">
      <c r="A140" s="506" t="s">
        <v>108</v>
      </c>
      <c r="B140" s="508">
        <v>0</v>
      </c>
      <c r="C140" s="507">
        <v>0</v>
      </c>
      <c r="D140" s="508">
        <v>0</v>
      </c>
      <c r="E140" s="507">
        <v>0</v>
      </c>
      <c r="F140" s="508">
        <v>0</v>
      </c>
      <c r="G140" s="507">
        <v>0</v>
      </c>
      <c r="H140" s="508">
        <v>4.1685689898167816E-2</v>
      </c>
      <c r="I140" s="507">
        <v>3.5437632039253993E-2</v>
      </c>
      <c r="J140" s="508">
        <v>0</v>
      </c>
      <c r="K140" s="507">
        <v>0</v>
      </c>
    </row>
    <row r="141" spans="1:11">
      <c r="A141" s="506" t="s">
        <v>109</v>
      </c>
      <c r="B141" s="508">
        <v>0.7980081716036771</v>
      </c>
      <c r="C141" s="507">
        <v>0.49369202645060822</v>
      </c>
      <c r="D141" s="508">
        <v>0.23680631483506226</v>
      </c>
      <c r="E141" s="507">
        <v>0.11320550319575344</v>
      </c>
      <c r="F141" s="508">
        <v>0.55083649534322177</v>
      </c>
      <c r="G141" s="507">
        <v>0.69922130999499443</v>
      </c>
      <c r="H141" s="508">
        <v>0.49725072949957322</v>
      </c>
      <c r="I141" s="507">
        <v>0.796892392267327</v>
      </c>
      <c r="J141" s="508">
        <v>0.82388844636807712</v>
      </c>
      <c r="K141" s="507">
        <v>0.88926242048474113</v>
      </c>
    </row>
    <row r="142" spans="1:11">
      <c r="A142" s="506" t="s">
        <v>54</v>
      </c>
      <c r="B142" s="508">
        <v>0</v>
      </c>
      <c r="C142" s="507">
        <v>0</v>
      </c>
      <c r="D142" s="508">
        <v>0</v>
      </c>
      <c r="E142" s="507">
        <v>0</v>
      </c>
      <c r="F142" s="508">
        <v>0</v>
      </c>
      <c r="G142" s="507">
        <v>8.050075598466358E-2</v>
      </c>
      <c r="H142" s="508">
        <v>3.5730591341286699E-2</v>
      </c>
      <c r="I142" s="507">
        <v>0</v>
      </c>
      <c r="J142" s="508">
        <v>0.17562211495091218</v>
      </c>
      <c r="K142" s="507">
        <v>0.27226427248570739</v>
      </c>
    </row>
    <row r="143" spans="1:11">
      <c r="A143" s="509" t="s">
        <v>1</v>
      </c>
      <c r="B143" s="179">
        <v>100</v>
      </c>
      <c r="C143" s="180">
        <v>100</v>
      </c>
      <c r="D143" s="179">
        <v>100</v>
      </c>
      <c r="E143" s="180">
        <v>100</v>
      </c>
      <c r="F143" s="179">
        <v>100</v>
      </c>
      <c r="G143" s="180">
        <v>100</v>
      </c>
      <c r="H143" s="179">
        <v>100</v>
      </c>
      <c r="I143" s="180">
        <v>100</v>
      </c>
      <c r="J143" s="179">
        <v>100</v>
      </c>
      <c r="K143" s="180">
        <v>100</v>
      </c>
    </row>
    <row r="144" spans="1:11">
      <c r="A144" s="506" t="s">
        <v>103</v>
      </c>
      <c r="B144" s="508">
        <v>50.521970144447472</v>
      </c>
      <c r="C144" s="507">
        <v>49.839192742342718</v>
      </c>
      <c r="D144" s="508">
        <v>47.65693942027228</v>
      </c>
      <c r="E144" s="507">
        <v>43.521171835929216</v>
      </c>
      <c r="F144" s="508">
        <v>45.100507319624114</v>
      </c>
      <c r="G144" s="507">
        <v>42.014930448875056</v>
      </c>
      <c r="H144" s="508">
        <v>40.199897889251233</v>
      </c>
      <c r="I144" s="507">
        <v>36.344224504671466</v>
      </c>
      <c r="J144" s="508">
        <v>35.474478562294983</v>
      </c>
      <c r="K144" s="507">
        <v>31.754378595769051</v>
      </c>
    </row>
    <row r="145" spans="1:11">
      <c r="A145" s="506" t="s">
        <v>104</v>
      </c>
      <c r="B145" s="508">
        <v>40.394636746589626</v>
      </c>
      <c r="C145" s="507">
        <v>42.831235090285396</v>
      </c>
      <c r="D145" s="508">
        <v>45.53483014368571</v>
      </c>
      <c r="E145" s="507">
        <v>49.030031733403398</v>
      </c>
      <c r="F145" s="508">
        <v>50.125235564030369</v>
      </c>
      <c r="G145" s="507">
        <v>53.36482346217862</v>
      </c>
      <c r="H145" s="508">
        <v>55.780679603761229</v>
      </c>
      <c r="I145" s="507">
        <v>57.835339539114052</v>
      </c>
      <c r="J145" s="508">
        <v>60.174286034624714</v>
      </c>
      <c r="K145" s="507">
        <v>64.057144266804812</v>
      </c>
    </row>
    <row r="146" spans="1:11">
      <c r="A146" s="506" t="s">
        <v>105</v>
      </c>
      <c r="B146" s="508">
        <v>6.013262501096766</v>
      </c>
      <c r="C146" s="507">
        <v>4.7332358216232215</v>
      </c>
      <c r="D146" s="508">
        <v>4.1168178970555545</v>
      </c>
      <c r="E146" s="507">
        <v>4.8511918647241927</v>
      </c>
      <c r="F146" s="508">
        <v>2.7075115828946235</v>
      </c>
      <c r="G146" s="507">
        <v>2.3357263642269634</v>
      </c>
      <c r="H146" s="508">
        <v>1.7406356317450973</v>
      </c>
      <c r="I146" s="507">
        <v>3.2290144402553795</v>
      </c>
      <c r="J146" s="508">
        <v>2.6675296822089711</v>
      </c>
      <c r="K146" s="507">
        <v>2.75667015367506</v>
      </c>
    </row>
    <row r="147" spans="1:11">
      <c r="A147" s="506" t="s">
        <v>97</v>
      </c>
      <c r="B147" s="508">
        <v>4.0795171154286256E-2</v>
      </c>
      <c r="C147" s="507">
        <v>2.7686360549548136E-2</v>
      </c>
      <c r="D147" s="508">
        <v>5.5574641796172421E-2</v>
      </c>
      <c r="E147" s="507">
        <v>4.8291741048225442E-3</v>
      </c>
      <c r="F147" s="508">
        <v>8.1231724854835166E-2</v>
      </c>
      <c r="G147" s="507">
        <v>1.7277354704092075E-2</v>
      </c>
      <c r="H147" s="508">
        <v>8.7392082277345674E-3</v>
      </c>
      <c r="I147" s="507">
        <v>2.1488687740810732E-2</v>
      </c>
      <c r="J147" s="508">
        <v>2.6275659178562366E-2</v>
      </c>
      <c r="K147" s="507">
        <v>4.4604371228380381E-2</v>
      </c>
    </row>
    <row r="148" spans="1:11">
      <c r="A148" s="506" t="s">
        <v>98</v>
      </c>
      <c r="B148" s="508">
        <v>4.6312921576484617E-2</v>
      </c>
      <c r="C148" s="507">
        <v>2.5161503769872366E-2</v>
      </c>
      <c r="D148" s="508">
        <v>4.0754737317193111E-2</v>
      </c>
      <c r="E148" s="507">
        <v>1.2932364551897661E-2</v>
      </c>
      <c r="F148" s="508">
        <v>4.0576003877439738E-2</v>
      </c>
      <c r="G148" s="507">
        <v>4.1825270437507965E-2</v>
      </c>
      <c r="H148" s="508">
        <v>3.2887020435948502E-2</v>
      </c>
      <c r="I148" s="507">
        <v>3.0341170398154683E-2</v>
      </c>
      <c r="J148" s="508">
        <v>8.1647139908255312E-2</v>
      </c>
      <c r="K148" s="507">
        <v>1.140111730949633E-2</v>
      </c>
    </row>
    <row r="149" spans="1:11">
      <c r="A149" s="506" t="s">
        <v>106</v>
      </c>
      <c r="B149" s="508">
        <v>0.41292673241533645</v>
      </c>
      <c r="C149" s="507">
        <v>0.29488585906075326</v>
      </c>
      <c r="D149" s="508">
        <v>0.35298317940841639</v>
      </c>
      <c r="E149" s="507">
        <v>0.33509557262955075</v>
      </c>
      <c r="F149" s="508">
        <v>0.13105491232713345</v>
      </c>
      <c r="G149" s="507">
        <v>0.12969742739406676</v>
      </c>
      <c r="H149" s="508">
        <v>0</v>
      </c>
      <c r="I149" s="507">
        <v>5.9897039915415957E-2</v>
      </c>
      <c r="J149" s="508">
        <v>6.4313458984177507E-2</v>
      </c>
      <c r="K149" s="507">
        <v>1.0601038901812378E-2</v>
      </c>
    </row>
    <row r="150" spans="1:11">
      <c r="A150" s="506" t="s">
        <v>107</v>
      </c>
      <c r="B150" s="508">
        <v>2.2442771430354682</v>
      </c>
      <c r="C150" s="507">
        <v>1.9142767591286631</v>
      </c>
      <c r="D150" s="508">
        <v>1.8888641890480906</v>
      </c>
      <c r="E150" s="507">
        <v>1.9936304012061474</v>
      </c>
      <c r="F150" s="508">
        <v>1.6628189879754725</v>
      </c>
      <c r="G150" s="507">
        <v>1.9364709322188267</v>
      </c>
      <c r="H150" s="508">
        <v>2.0846078011998781</v>
      </c>
      <c r="I150" s="507">
        <v>2.173213101388769</v>
      </c>
      <c r="J150" s="508">
        <v>1.4297535384439719</v>
      </c>
      <c r="K150" s="507">
        <v>1.2519893616241058</v>
      </c>
    </row>
    <row r="151" spans="1:11">
      <c r="A151" s="506" t="s">
        <v>108</v>
      </c>
      <c r="B151" s="508">
        <v>0</v>
      </c>
      <c r="C151" s="507">
        <v>0</v>
      </c>
      <c r="D151" s="508">
        <v>1.8019656582395301E-2</v>
      </c>
      <c r="E151" s="507">
        <v>1.8088940290945463E-2</v>
      </c>
      <c r="F151" s="508">
        <v>0</v>
      </c>
      <c r="G151" s="507">
        <v>1.1023108657361912E-2</v>
      </c>
      <c r="H151" s="508">
        <v>0</v>
      </c>
      <c r="I151" s="507">
        <v>8.9952646356882132E-3</v>
      </c>
      <c r="J151" s="508">
        <v>1.7264896475966369E-2</v>
      </c>
      <c r="K151" s="507">
        <v>0</v>
      </c>
    </row>
    <row r="152" spans="1:11">
      <c r="A152" s="506" t="s">
        <v>109</v>
      </c>
      <c r="B152" s="508">
        <v>0.29904398189816039</v>
      </c>
      <c r="C152" s="507">
        <v>0.3094255515506103</v>
      </c>
      <c r="D152" s="508">
        <v>0.27778900497814063</v>
      </c>
      <c r="E152" s="507">
        <v>0.16893924326023274</v>
      </c>
      <c r="F152" s="508">
        <v>0.11303884773715041</v>
      </c>
      <c r="G152" s="507">
        <v>0.1312609889057493</v>
      </c>
      <c r="H152" s="508">
        <v>0.15255284537887534</v>
      </c>
      <c r="I152" s="507">
        <v>0.28606369361271961</v>
      </c>
      <c r="J152" s="508">
        <v>4.711734695632256E-2</v>
      </c>
      <c r="K152" s="507">
        <v>0.10187665057842335</v>
      </c>
    </row>
    <row r="153" spans="1:11">
      <c r="A153" s="506" t="s">
        <v>54</v>
      </c>
      <c r="B153" s="508">
        <v>2.6774657786405167E-2</v>
      </c>
      <c r="C153" s="507">
        <v>2.4900311689216248E-2</v>
      </c>
      <c r="D153" s="508">
        <v>5.742712985604484E-2</v>
      </c>
      <c r="E153" s="507">
        <v>6.40888698995941E-2</v>
      </c>
      <c r="F153" s="508">
        <v>3.8025056678858069E-2</v>
      </c>
      <c r="G153" s="507">
        <v>1.6964642401755568E-2</v>
      </c>
      <c r="H153" s="508">
        <v>0</v>
      </c>
      <c r="I153" s="507">
        <v>1.1422558267540588E-2</v>
      </c>
      <c r="J153" s="508">
        <v>1.7333680924077787E-2</v>
      </c>
      <c r="K153" s="507">
        <v>1.1334444108856001E-2</v>
      </c>
    </row>
    <row r="154" spans="1:11">
      <c r="A154" s="201" t="s">
        <v>402</v>
      </c>
      <c r="B154" s="465"/>
      <c r="C154" s="135"/>
      <c r="D154" s="465"/>
      <c r="E154" s="135"/>
      <c r="F154" s="465"/>
      <c r="G154" s="135"/>
      <c r="H154" s="465"/>
      <c r="I154" s="135"/>
      <c r="J154" s="465"/>
      <c r="K154" s="135"/>
    </row>
    <row r="155" spans="1:11">
      <c r="A155" s="463" t="s">
        <v>282</v>
      </c>
      <c r="B155" s="179">
        <v>100</v>
      </c>
      <c r="C155" s="180">
        <v>100</v>
      </c>
      <c r="D155" s="179">
        <v>100</v>
      </c>
      <c r="E155" s="180">
        <v>100</v>
      </c>
      <c r="F155" s="179">
        <v>100</v>
      </c>
      <c r="G155" s="180">
        <v>100</v>
      </c>
      <c r="H155" s="179">
        <v>100</v>
      </c>
      <c r="I155" s="180">
        <v>100</v>
      </c>
      <c r="J155" s="179">
        <v>100</v>
      </c>
      <c r="K155" s="180">
        <v>100</v>
      </c>
    </row>
    <row r="156" spans="1:11">
      <c r="A156" s="506" t="s">
        <v>103</v>
      </c>
      <c r="B156" s="508">
        <v>81.663531838728275</v>
      </c>
      <c r="C156" s="507">
        <v>80.108733872494653</v>
      </c>
      <c r="D156" s="508">
        <v>77.026810449435629</v>
      </c>
      <c r="E156" s="507">
        <v>71.759311195871661</v>
      </c>
      <c r="F156" s="508">
        <v>72.225262344685504</v>
      </c>
      <c r="G156" s="507">
        <v>75.226106086531402</v>
      </c>
      <c r="H156" s="508">
        <v>73.082927438491325</v>
      </c>
      <c r="I156" s="507">
        <v>67.026093947670233</v>
      </c>
      <c r="J156" s="508">
        <v>75.98147232090659</v>
      </c>
      <c r="K156" s="507">
        <v>62.475209572854695</v>
      </c>
    </row>
    <row r="157" spans="1:11">
      <c r="A157" s="506" t="s">
        <v>104</v>
      </c>
      <c r="B157" s="508">
        <v>11.39686921700088</v>
      </c>
      <c r="C157" s="507">
        <v>14.718743519695618</v>
      </c>
      <c r="D157" s="508">
        <v>17.805710099136846</v>
      </c>
      <c r="E157" s="507">
        <v>23.276587390621494</v>
      </c>
      <c r="F157" s="508">
        <v>24.499452777956609</v>
      </c>
      <c r="G157" s="507">
        <v>22.720606208750915</v>
      </c>
      <c r="H157" s="508">
        <v>23.947795678781066</v>
      </c>
      <c r="I157" s="507">
        <v>28.244599723335579</v>
      </c>
      <c r="J157" s="508">
        <v>20.035676275276941</v>
      </c>
      <c r="K157" s="507">
        <v>33.016682499208372</v>
      </c>
    </row>
    <row r="158" spans="1:11">
      <c r="A158" s="506" t="s">
        <v>105</v>
      </c>
      <c r="B158" s="508">
        <v>0.63631950975335982</v>
      </c>
      <c r="C158" s="507">
        <v>0.58153688025749917</v>
      </c>
      <c r="D158" s="508">
        <v>0.70632140485839234</v>
      </c>
      <c r="E158" s="507">
        <v>0.95215391518958947</v>
      </c>
      <c r="F158" s="508">
        <v>0.40236914955256553</v>
      </c>
      <c r="G158" s="507">
        <v>0</v>
      </c>
      <c r="H158" s="508">
        <v>0.25290370925440242</v>
      </c>
      <c r="I158" s="507">
        <v>1.4341621442674897</v>
      </c>
      <c r="J158" s="508">
        <v>0.37774879704996178</v>
      </c>
      <c r="K158" s="507">
        <v>0</v>
      </c>
    </row>
    <row r="159" spans="1:11">
      <c r="A159" s="506" t="s">
        <v>97</v>
      </c>
      <c r="B159" s="508">
        <v>0</v>
      </c>
      <c r="C159" s="507">
        <v>0</v>
      </c>
      <c r="D159" s="508">
        <v>0</v>
      </c>
      <c r="E159" s="507">
        <v>0</v>
      </c>
      <c r="F159" s="508">
        <v>0</v>
      </c>
      <c r="G159" s="507">
        <v>0</v>
      </c>
      <c r="H159" s="508">
        <v>9.3668040464593483E-2</v>
      </c>
      <c r="I159" s="507">
        <v>0</v>
      </c>
      <c r="J159" s="508">
        <v>0.20686243647974095</v>
      </c>
      <c r="K159" s="507">
        <v>0</v>
      </c>
    </row>
    <row r="160" spans="1:11">
      <c r="A160" s="506" t="s">
        <v>98</v>
      </c>
      <c r="B160" s="508">
        <v>0</v>
      </c>
      <c r="C160" s="507">
        <v>0</v>
      </c>
      <c r="D160" s="508">
        <v>0</v>
      </c>
      <c r="E160" s="507">
        <v>0.13321741081444918</v>
      </c>
      <c r="F160" s="508">
        <v>0</v>
      </c>
      <c r="G160" s="507">
        <v>0</v>
      </c>
      <c r="H160" s="508">
        <v>0.35073477373964446</v>
      </c>
      <c r="I160" s="507">
        <v>7.5668901263907115E-2</v>
      </c>
      <c r="J160" s="508">
        <v>0.10043321191407714</v>
      </c>
      <c r="K160" s="507">
        <v>0</v>
      </c>
    </row>
    <row r="161" spans="1:11">
      <c r="A161" s="506" t="s">
        <v>106</v>
      </c>
      <c r="B161" s="508">
        <v>0</v>
      </c>
      <c r="C161" s="507">
        <v>0</v>
      </c>
      <c r="D161" s="508">
        <v>0</v>
      </c>
      <c r="E161" s="507">
        <v>0</v>
      </c>
      <c r="F161" s="508">
        <v>0</v>
      </c>
      <c r="G161" s="507">
        <v>0</v>
      </c>
      <c r="H161" s="508">
        <v>0</v>
      </c>
      <c r="I161" s="507">
        <v>0</v>
      </c>
      <c r="J161" s="508">
        <v>0</v>
      </c>
      <c r="K161" s="507">
        <v>0</v>
      </c>
    </row>
    <row r="162" spans="1:11">
      <c r="A162" s="506" t="s">
        <v>107</v>
      </c>
      <c r="B162" s="508">
        <v>1.384886084397658</v>
      </c>
      <c r="C162" s="507">
        <v>1.3352808056765213</v>
      </c>
      <c r="D162" s="508">
        <v>0.64908304141767981</v>
      </c>
      <c r="E162" s="507">
        <v>0.57774287637424282</v>
      </c>
      <c r="F162" s="508">
        <v>1.0493787420330909</v>
      </c>
      <c r="G162" s="507">
        <v>0.13632175695240958</v>
      </c>
      <c r="H162" s="508">
        <v>0.42879147412680568</v>
      </c>
      <c r="I162" s="507">
        <v>1.2568131569302072</v>
      </c>
      <c r="J162" s="508">
        <v>1.0523002203534648</v>
      </c>
      <c r="K162" s="507">
        <v>0.52664033464993421</v>
      </c>
    </row>
    <row r="163" spans="1:11">
      <c r="A163" s="506" t="s">
        <v>108</v>
      </c>
      <c r="B163" s="508">
        <v>5.5365106331341195E-2</v>
      </c>
      <c r="C163" s="507">
        <v>0</v>
      </c>
      <c r="D163" s="508">
        <v>0</v>
      </c>
      <c r="E163" s="507">
        <v>0</v>
      </c>
      <c r="F163" s="508">
        <v>0</v>
      </c>
      <c r="G163" s="507">
        <v>0</v>
      </c>
      <c r="H163" s="508">
        <v>0.19982515299113274</v>
      </c>
      <c r="I163" s="507">
        <v>0</v>
      </c>
      <c r="J163" s="508">
        <v>0</v>
      </c>
      <c r="K163" s="507">
        <v>0</v>
      </c>
    </row>
    <row r="164" spans="1:11">
      <c r="A164" s="506" t="s">
        <v>109</v>
      </c>
      <c r="B164" s="508">
        <v>4.8630282437884897</v>
      </c>
      <c r="C164" s="507">
        <v>3.2557049218757044</v>
      </c>
      <c r="D164" s="508">
        <v>3.5934244568079308</v>
      </c>
      <c r="E164" s="507">
        <v>3.3009872111285614</v>
      </c>
      <c r="F164" s="508">
        <v>1.4396768170990792</v>
      </c>
      <c r="G164" s="507">
        <v>1.8295319933061316</v>
      </c>
      <c r="H164" s="508">
        <v>1.6433537321510343</v>
      </c>
      <c r="I164" s="507">
        <v>1.9626621265325908</v>
      </c>
      <c r="J164" s="508">
        <v>2.2455067380192171</v>
      </c>
      <c r="K164" s="507">
        <v>3.9814675932870025</v>
      </c>
    </row>
    <row r="165" spans="1:11">
      <c r="A165" s="506" t="s">
        <v>54</v>
      </c>
      <c r="B165" s="508">
        <v>0</v>
      </c>
      <c r="C165" s="507">
        <v>0</v>
      </c>
      <c r="D165" s="508">
        <v>0.21865054834352177</v>
      </c>
      <c r="E165" s="507">
        <v>0</v>
      </c>
      <c r="F165" s="508">
        <v>0.38386016867314748</v>
      </c>
      <c r="G165" s="507">
        <v>8.7433954459131671E-2</v>
      </c>
      <c r="H165" s="508">
        <v>0</v>
      </c>
      <c r="I165" s="507">
        <v>0</v>
      </c>
      <c r="J165" s="508">
        <v>0</v>
      </c>
      <c r="K165" s="507">
        <v>0</v>
      </c>
    </row>
    <row r="166" spans="1:11">
      <c r="A166" s="484" t="s">
        <v>290</v>
      </c>
      <c r="B166" s="179">
        <v>100</v>
      </c>
      <c r="C166" s="180">
        <v>100</v>
      </c>
      <c r="D166" s="179">
        <v>100</v>
      </c>
      <c r="E166" s="180">
        <v>100</v>
      </c>
      <c r="F166" s="179">
        <v>100</v>
      </c>
      <c r="G166" s="180">
        <v>100</v>
      </c>
      <c r="H166" s="179">
        <v>100</v>
      </c>
      <c r="I166" s="180">
        <v>100</v>
      </c>
      <c r="J166" s="179">
        <v>100</v>
      </c>
      <c r="K166" s="180">
        <v>100</v>
      </c>
    </row>
    <row r="167" spans="1:11">
      <c r="A167" s="506" t="s">
        <v>103</v>
      </c>
      <c r="B167" s="508">
        <v>77.567421716088504</v>
      </c>
      <c r="C167" s="507">
        <v>75.915818576161314</v>
      </c>
      <c r="D167" s="508">
        <v>75.49584951831315</v>
      </c>
      <c r="E167" s="507">
        <v>74.264007597340935</v>
      </c>
      <c r="F167" s="508">
        <v>69.320217433862396</v>
      </c>
      <c r="G167" s="507">
        <v>65.950618655483197</v>
      </c>
      <c r="H167" s="508">
        <v>66.889887877490494</v>
      </c>
      <c r="I167" s="507">
        <v>64.097536707953211</v>
      </c>
      <c r="J167" s="508">
        <v>65.463855101715623</v>
      </c>
      <c r="K167" s="507">
        <v>62.846769842597418</v>
      </c>
    </row>
    <row r="168" spans="1:11">
      <c r="A168" s="506" t="s">
        <v>104</v>
      </c>
      <c r="B168" s="508">
        <v>17.146217603675158</v>
      </c>
      <c r="C168" s="507">
        <v>19.316353647782254</v>
      </c>
      <c r="D168" s="508">
        <v>20.815769801597767</v>
      </c>
      <c r="E168" s="507">
        <v>22.684617905856843</v>
      </c>
      <c r="F168" s="508">
        <v>27.263280142600816</v>
      </c>
      <c r="G168" s="507">
        <v>31.093166321811943</v>
      </c>
      <c r="H168" s="508">
        <v>30.257720444518903</v>
      </c>
      <c r="I168" s="507">
        <v>31.754482869621835</v>
      </c>
      <c r="J168" s="508">
        <v>31.380251766080629</v>
      </c>
      <c r="K168" s="507">
        <v>34.713148452243239</v>
      </c>
    </row>
    <row r="169" spans="1:11">
      <c r="A169" s="506" t="s">
        <v>105</v>
      </c>
      <c r="B169" s="508">
        <v>1.8645615685840402</v>
      </c>
      <c r="C169" s="507">
        <v>1.3619598636699477</v>
      </c>
      <c r="D169" s="508">
        <v>0.6244059871810278</v>
      </c>
      <c r="E169" s="507">
        <v>0.73670675440586941</v>
      </c>
      <c r="F169" s="508">
        <v>0.58730104992942078</v>
      </c>
      <c r="G169" s="507">
        <v>0.81362569607421087</v>
      </c>
      <c r="H169" s="508">
        <v>0.68036708177435268</v>
      </c>
      <c r="I169" s="507">
        <v>1.633842282001946</v>
      </c>
      <c r="J169" s="508">
        <v>0.79545333829075271</v>
      </c>
      <c r="K169" s="507">
        <v>0.60949033226293603</v>
      </c>
    </row>
    <row r="170" spans="1:11">
      <c r="A170" s="506" t="s">
        <v>97</v>
      </c>
      <c r="B170" s="508">
        <v>5.2027840429506436E-2</v>
      </c>
      <c r="C170" s="507">
        <v>3.2920609195128347E-2</v>
      </c>
      <c r="D170" s="508">
        <v>5.2593056155962603E-2</v>
      </c>
      <c r="E170" s="507">
        <v>0</v>
      </c>
      <c r="F170" s="508">
        <v>0.13173795480872974</v>
      </c>
      <c r="G170" s="507">
        <v>0</v>
      </c>
      <c r="H170" s="508">
        <v>2.3423490503403387E-2</v>
      </c>
      <c r="I170" s="507">
        <v>7.6452040062332194E-2</v>
      </c>
      <c r="J170" s="508">
        <v>4.2917087162054501E-2</v>
      </c>
      <c r="K170" s="507">
        <v>3.6517588519812558E-2</v>
      </c>
    </row>
    <row r="171" spans="1:11">
      <c r="A171" s="506" t="s">
        <v>98</v>
      </c>
      <c r="B171" s="508">
        <v>7.0846421010391736E-2</v>
      </c>
      <c r="C171" s="507">
        <v>7.2097623757656645E-2</v>
      </c>
      <c r="D171" s="508">
        <v>3.3397370971442131E-2</v>
      </c>
      <c r="E171" s="507">
        <v>1.5967862575532191E-2</v>
      </c>
      <c r="F171" s="508">
        <v>2.2226180085048258E-2</v>
      </c>
      <c r="G171" s="507">
        <v>6.51289386343753E-2</v>
      </c>
      <c r="H171" s="508">
        <v>0.1579146578308917</v>
      </c>
      <c r="I171" s="507">
        <v>8.8706314426390209E-2</v>
      </c>
      <c r="J171" s="508">
        <v>0.25261592393902371</v>
      </c>
      <c r="K171" s="507">
        <v>0.22216829660763382</v>
      </c>
    </row>
    <row r="172" spans="1:11">
      <c r="A172" s="506" t="s">
        <v>106</v>
      </c>
      <c r="B172" s="508">
        <v>0</v>
      </c>
      <c r="C172" s="507">
        <v>1.534308935338561E-2</v>
      </c>
      <c r="D172" s="508">
        <v>0</v>
      </c>
      <c r="E172" s="507">
        <v>0</v>
      </c>
      <c r="F172" s="508">
        <v>0.2104863412027749</v>
      </c>
      <c r="G172" s="507">
        <v>6.2490452847481635E-2</v>
      </c>
      <c r="H172" s="508">
        <v>0</v>
      </c>
      <c r="I172" s="507">
        <v>0</v>
      </c>
      <c r="J172" s="508">
        <v>0</v>
      </c>
      <c r="K172" s="507">
        <v>0</v>
      </c>
    </row>
    <row r="173" spans="1:11">
      <c r="A173" s="506" t="s">
        <v>107</v>
      </c>
      <c r="B173" s="508">
        <v>1.2984820600810858</v>
      </c>
      <c r="C173" s="507">
        <v>1.2855423409681341</v>
      </c>
      <c r="D173" s="508">
        <v>1.0387518747005551</v>
      </c>
      <c r="E173" s="507">
        <v>0.94748254040289437</v>
      </c>
      <c r="F173" s="508">
        <v>1.5313985271843846</v>
      </c>
      <c r="G173" s="507">
        <v>1.0748357889766842</v>
      </c>
      <c r="H173" s="508">
        <v>1.0067447242853509</v>
      </c>
      <c r="I173" s="507">
        <v>1.3779657172957194</v>
      </c>
      <c r="J173" s="508">
        <v>1.3801455356668613</v>
      </c>
      <c r="K173" s="507">
        <v>0.83000944745354599</v>
      </c>
    </row>
    <row r="174" spans="1:11">
      <c r="A174" s="506" t="s">
        <v>108</v>
      </c>
      <c r="B174" s="508">
        <v>2.9196474283579403E-2</v>
      </c>
      <c r="C174" s="507">
        <v>3.0835140739328359E-2</v>
      </c>
      <c r="D174" s="508">
        <v>0.10986798674717409</v>
      </c>
      <c r="E174" s="507">
        <v>1.8489104034826748E-2</v>
      </c>
      <c r="F174" s="508">
        <v>2.2962146313029987E-2</v>
      </c>
      <c r="G174" s="507">
        <v>1.52754440293844E-2</v>
      </c>
      <c r="H174" s="508">
        <v>1.3030286107853541E-2</v>
      </c>
      <c r="I174" s="507">
        <v>0</v>
      </c>
      <c r="J174" s="508">
        <v>4.3342008817124342E-2</v>
      </c>
      <c r="K174" s="507">
        <v>0</v>
      </c>
    </row>
    <row r="175" spans="1:11">
      <c r="A175" s="506" t="s">
        <v>109</v>
      </c>
      <c r="B175" s="508">
        <v>1.8819964300045664</v>
      </c>
      <c r="C175" s="507">
        <v>1.9037347760802725</v>
      </c>
      <c r="D175" s="508">
        <v>1.7823895974992547</v>
      </c>
      <c r="E175" s="507">
        <v>1.278773668154199</v>
      </c>
      <c r="F175" s="508">
        <v>0.87727174375422257</v>
      </c>
      <c r="G175" s="507">
        <v>0.89972365333074111</v>
      </c>
      <c r="H175" s="508">
        <v>0.93290643634084747</v>
      </c>
      <c r="I175" s="507">
        <v>0.9269352608514343</v>
      </c>
      <c r="J175" s="508">
        <v>0.59574016040792477</v>
      </c>
      <c r="K175" s="507">
        <v>0.72681781021691449</v>
      </c>
    </row>
    <row r="176" spans="1:11">
      <c r="A176" s="506" t="s">
        <v>54</v>
      </c>
      <c r="B176" s="508">
        <v>8.9249885843169272E-2</v>
      </c>
      <c r="C176" s="507">
        <v>6.5394332292585261E-2</v>
      </c>
      <c r="D176" s="508">
        <v>4.697480683366393E-2</v>
      </c>
      <c r="E176" s="507">
        <v>5.3954567228903509E-2</v>
      </c>
      <c r="F176" s="508">
        <v>3.3118480259177865E-2</v>
      </c>
      <c r="G176" s="507">
        <v>2.5135048811987061E-2</v>
      </c>
      <c r="H176" s="508">
        <v>3.8005001147906156E-2</v>
      </c>
      <c r="I176" s="507">
        <v>4.4078807787134112E-2</v>
      </c>
      <c r="J176" s="508">
        <v>4.5679077920008498E-2</v>
      </c>
      <c r="K176" s="507">
        <v>1.5078230098503249E-2</v>
      </c>
    </row>
    <row r="177" spans="1:11">
      <c r="A177" s="466" t="s">
        <v>284</v>
      </c>
      <c r="B177" s="179">
        <v>100</v>
      </c>
      <c r="C177" s="180">
        <v>100</v>
      </c>
      <c r="D177" s="179">
        <v>100</v>
      </c>
      <c r="E177" s="180">
        <v>100</v>
      </c>
      <c r="F177" s="179">
        <v>100</v>
      </c>
      <c r="G177" s="180">
        <v>100</v>
      </c>
      <c r="H177" s="179">
        <v>100</v>
      </c>
      <c r="I177" s="180">
        <v>100</v>
      </c>
      <c r="J177" s="179">
        <v>100</v>
      </c>
      <c r="K177" s="180">
        <v>100</v>
      </c>
    </row>
    <row r="178" spans="1:11">
      <c r="A178" s="506" t="s">
        <v>103</v>
      </c>
      <c r="B178" s="508">
        <v>57.26134092390248</v>
      </c>
      <c r="C178" s="507">
        <v>56.922310736165173</v>
      </c>
      <c r="D178" s="508">
        <v>56.717974413979924</v>
      </c>
      <c r="E178" s="507">
        <v>54.064464538261284</v>
      </c>
      <c r="F178" s="508">
        <v>54.527865860983049</v>
      </c>
      <c r="G178" s="507">
        <v>51.414491419728101</v>
      </c>
      <c r="H178" s="508">
        <v>49.639574551596041</v>
      </c>
      <c r="I178" s="507">
        <v>47.770262716601451</v>
      </c>
      <c r="J178" s="508">
        <v>45.882683938153775</v>
      </c>
      <c r="K178" s="507">
        <v>43.114828529647625</v>
      </c>
    </row>
    <row r="179" spans="1:11">
      <c r="A179" s="506" t="s">
        <v>104</v>
      </c>
      <c r="B179" s="508">
        <v>34.541597759136181</v>
      </c>
      <c r="C179" s="507">
        <v>36.653796933407591</v>
      </c>
      <c r="D179" s="508">
        <v>37.713034151229976</v>
      </c>
      <c r="E179" s="507">
        <v>40.252248663584474</v>
      </c>
      <c r="F179" s="508">
        <v>40.746443503300341</v>
      </c>
      <c r="G179" s="507">
        <v>44.440023863580116</v>
      </c>
      <c r="H179" s="508">
        <v>46.718438784055188</v>
      </c>
      <c r="I179" s="507">
        <v>47.497517508959987</v>
      </c>
      <c r="J179" s="508">
        <v>49.824946179675386</v>
      </c>
      <c r="K179" s="507">
        <v>52.767435963960565</v>
      </c>
    </row>
    <row r="180" spans="1:11">
      <c r="A180" s="506" t="s">
        <v>105</v>
      </c>
      <c r="B180" s="508">
        <v>3.4547406868182238</v>
      </c>
      <c r="C180" s="507">
        <v>2.6103930233539492</v>
      </c>
      <c r="D180" s="508">
        <v>2.4576437060582808</v>
      </c>
      <c r="E180" s="507">
        <v>2.5773329954361586</v>
      </c>
      <c r="F180" s="508">
        <v>1.7601453212849818</v>
      </c>
      <c r="G180" s="507">
        <v>1.4705799008656404</v>
      </c>
      <c r="H180" s="508">
        <v>1.4000301423739252</v>
      </c>
      <c r="I180" s="507">
        <v>1.8809390721073225</v>
      </c>
      <c r="J180" s="508">
        <v>1.6773695025508017</v>
      </c>
      <c r="K180" s="507">
        <v>1.7112245860653803</v>
      </c>
    </row>
    <row r="181" spans="1:11">
      <c r="A181" s="506" t="s">
        <v>97</v>
      </c>
      <c r="B181" s="508">
        <v>4.1117599966597626E-2</v>
      </c>
      <c r="C181" s="507">
        <v>1.4832015930002914E-2</v>
      </c>
      <c r="D181" s="508">
        <v>2.4623021154659194E-2</v>
      </c>
      <c r="E181" s="507">
        <v>2.1923680324500198E-3</v>
      </c>
      <c r="F181" s="508">
        <v>2.0898972109474466E-2</v>
      </c>
      <c r="G181" s="507">
        <v>2.4369868867435848E-2</v>
      </c>
      <c r="H181" s="508">
        <v>3.4660115820445418E-2</v>
      </c>
      <c r="I181" s="507">
        <v>2.314799592279617E-2</v>
      </c>
      <c r="J181" s="508">
        <v>2.23792134762664E-2</v>
      </c>
      <c r="K181" s="507">
        <v>2.8362186895608283E-2</v>
      </c>
    </row>
    <row r="182" spans="1:11">
      <c r="A182" s="506" t="s">
        <v>98</v>
      </c>
      <c r="B182" s="508">
        <v>4.8061300623208479E-2</v>
      </c>
      <c r="C182" s="507">
        <v>4.6668624771304935E-2</v>
      </c>
      <c r="D182" s="508">
        <v>2.7793871255656639E-2</v>
      </c>
      <c r="E182" s="507">
        <v>1.6498498413691672E-2</v>
      </c>
      <c r="F182" s="508">
        <v>3.471865276564947E-2</v>
      </c>
      <c r="G182" s="507">
        <v>3.2342027520193932E-2</v>
      </c>
      <c r="H182" s="508">
        <v>6.2525547830417694E-2</v>
      </c>
      <c r="I182" s="507">
        <v>0.11291224147568474</v>
      </c>
      <c r="J182" s="508">
        <v>7.4056521749778961E-2</v>
      </c>
      <c r="K182" s="507">
        <v>6.0439171659040516E-2</v>
      </c>
    </row>
    <row r="183" spans="1:11">
      <c r="A183" s="506" t="s">
        <v>106</v>
      </c>
      <c r="B183" s="508">
        <v>0.24557100818902838</v>
      </c>
      <c r="C183" s="507">
        <v>0.14263803488740828</v>
      </c>
      <c r="D183" s="508">
        <v>0.16410127930100371</v>
      </c>
      <c r="E183" s="507">
        <v>0.16803200411422015</v>
      </c>
      <c r="F183" s="508">
        <v>6.7855761695987366E-2</v>
      </c>
      <c r="G183" s="507">
        <v>0.14213867702216071</v>
      </c>
      <c r="H183" s="508">
        <v>1.5504890184537106E-2</v>
      </c>
      <c r="I183" s="507">
        <v>4.8926445927728275E-2</v>
      </c>
      <c r="J183" s="508">
        <v>3.866613764777628E-2</v>
      </c>
      <c r="K183" s="507">
        <v>3.3049908014528985E-2</v>
      </c>
    </row>
    <row r="184" spans="1:11">
      <c r="A184" s="506" t="s">
        <v>107</v>
      </c>
      <c r="B184" s="508">
        <v>3.2599993827821638</v>
      </c>
      <c r="C184" s="507">
        <v>2.6616574840472267</v>
      </c>
      <c r="D184" s="508">
        <v>2.0696647511078403</v>
      </c>
      <c r="E184" s="507">
        <v>2.3393310081845931</v>
      </c>
      <c r="F184" s="508">
        <v>2.3657636427925093</v>
      </c>
      <c r="G184" s="507">
        <v>1.9841607187184398</v>
      </c>
      <c r="H184" s="508">
        <v>1.6586618303938496</v>
      </c>
      <c r="I184" s="507">
        <v>2.0171965935619638</v>
      </c>
      <c r="J184" s="508">
        <v>1.9098561607433693</v>
      </c>
      <c r="K184" s="507">
        <v>1.8536546535213927</v>
      </c>
    </row>
    <row r="185" spans="1:11">
      <c r="A185" s="506" t="s">
        <v>108</v>
      </c>
      <c r="B185" s="508">
        <v>2.2737215875568883E-2</v>
      </c>
      <c r="C185" s="507">
        <v>2.4901074631779534E-2</v>
      </c>
      <c r="D185" s="508">
        <v>3.5114228896230996E-2</v>
      </c>
      <c r="E185" s="507">
        <v>2.3261396412096819E-2</v>
      </c>
      <c r="F185" s="508">
        <v>1.0694248791154501E-2</v>
      </c>
      <c r="G185" s="507">
        <v>1.4961966002332707E-2</v>
      </c>
      <c r="H185" s="508">
        <v>1.06257289376548E-2</v>
      </c>
      <c r="I185" s="507">
        <v>1.6374576661296155E-2</v>
      </c>
      <c r="J185" s="508">
        <v>1.4388823986108355E-2</v>
      </c>
      <c r="K185" s="507">
        <v>1.1793009104203028E-3</v>
      </c>
    </row>
    <row r="186" spans="1:11">
      <c r="A186" s="506" t="s">
        <v>109</v>
      </c>
      <c r="B186" s="508">
        <v>1.0085157907921991</v>
      </c>
      <c r="C186" s="507">
        <v>0.85586998965101313</v>
      </c>
      <c r="D186" s="508">
        <v>0.72393248046599745</v>
      </c>
      <c r="E186" s="507">
        <v>0.52754320265581234</v>
      </c>
      <c r="F186" s="508">
        <v>0.46248860441182948</v>
      </c>
      <c r="G186" s="507">
        <v>0.43922438075029724</v>
      </c>
      <c r="H186" s="508">
        <v>0.42054755754609274</v>
      </c>
      <c r="I186" s="507">
        <v>0.58366488014993589</v>
      </c>
      <c r="J186" s="508">
        <v>0.43420572467015911</v>
      </c>
      <c r="K186" s="507">
        <v>0.29915915845087032</v>
      </c>
    </row>
    <row r="187" spans="1:11">
      <c r="A187" s="506" t="s">
        <v>54</v>
      </c>
      <c r="B187" s="508">
        <v>0.11631833191433742</v>
      </c>
      <c r="C187" s="507">
        <v>6.693208315454835E-2</v>
      </c>
      <c r="D187" s="508">
        <v>6.611809655042826E-2</v>
      </c>
      <c r="E187" s="507">
        <v>2.9095324905226528E-2</v>
      </c>
      <c r="F187" s="508">
        <v>3.1254318650205054E-3</v>
      </c>
      <c r="G187" s="507">
        <v>3.7707176945272827E-2</v>
      </c>
      <c r="H187" s="508">
        <v>3.9430851261841454E-2</v>
      </c>
      <c r="I187" s="507">
        <v>4.9057968631835064E-2</v>
      </c>
      <c r="J187" s="508">
        <v>0.1214477973465784</v>
      </c>
      <c r="K187" s="507">
        <v>0.13066654087456955</v>
      </c>
    </row>
    <row r="188" spans="1:11">
      <c r="A188" s="134" t="s">
        <v>301</v>
      </c>
      <c r="B188" s="465"/>
      <c r="C188" s="135"/>
      <c r="D188" s="465"/>
      <c r="E188" s="135"/>
      <c r="F188" s="465"/>
      <c r="G188" s="135"/>
      <c r="H188" s="465"/>
      <c r="I188" s="135"/>
      <c r="J188" s="465"/>
      <c r="K188" s="135"/>
    </row>
    <row r="189" spans="1:11">
      <c r="A189" s="463" t="s">
        <v>285</v>
      </c>
      <c r="B189" s="179">
        <v>100</v>
      </c>
      <c r="C189" s="180">
        <v>100</v>
      </c>
      <c r="D189" s="179">
        <v>100</v>
      </c>
      <c r="E189" s="180">
        <v>100</v>
      </c>
      <c r="F189" s="179">
        <v>100</v>
      </c>
      <c r="G189" s="180">
        <v>100</v>
      </c>
      <c r="H189" s="179">
        <v>100</v>
      </c>
      <c r="I189" s="180">
        <v>100</v>
      </c>
      <c r="J189" s="179">
        <v>100</v>
      </c>
      <c r="K189" s="180">
        <v>100</v>
      </c>
    </row>
    <row r="190" spans="1:11">
      <c r="A190" s="506" t="s">
        <v>103</v>
      </c>
      <c r="B190" s="508">
        <v>81.965153223661346</v>
      </c>
      <c r="C190" s="507">
        <v>80.085208411341398</v>
      </c>
      <c r="D190" s="508">
        <v>78.838546874690849</v>
      </c>
      <c r="E190" s="507">
        <v>76.584137641628203</v>
      </c>
      <c r="F190" s="508">
        <v>72.483386304536253</v>
      </c>
      <c r="G190" s="507">
        <v>70.880457918656163</v>
      </c>
      <c r="H190" s="508">
        <v>70.949306970736544</v>
      </c>
      <c r="I190" s="507">
        <v>66.693676338032375</v>
      </c>
      <c r="J190" s="508">
        <v>67.660054144210463</v>
      </c>
      <c r="K190" s="507">
        <v>65.431000954637071</v>
      </c>
    </row>
    <row r="191" spans="1:11">
      <c r="A191" s="506" t="s">
        <v>104</v>
      </c>
      <c r="B191" s="508">
        <v>12.512463344304884</v>
      </c>
      <c r="C191" s="507">
        <v>15.309981781510279</v>
      </c>
      <c r="D191" s="508">
        <v>17.174018589459685</v>
      </c>
      <c r="E191" s="507">
        <v>20.372734767249099</v>
      </c>
      <c r="F191" s="508">
        <v>24.270586535683329</v>
      </c>
      <c r="G191" s="507">
        <v>26.397773686935512</v>
      </c>
      <c r="H191" s="508">
        <v>26.270458710892942</v>
      </c>
      <c r="I191" s="507">
        <v>29.184720320744379</v>
      </c>
      <c r="J191" s="508">
        <v>29.164255372756514</v>
      </c>
      <c r="K191" s="507">
        <v>31.994130749920448</v>
      </c>
    </row>
    <row r="192" spans="1:11">
      <c r="A192" s="506" t="s">
        <v>105</v>
      </c>
      <c r="B192" s="508">
        <v>1.1646597486606494</v>
      </c>
      <c r="C192" s="507">
        <v>0.75029341522738502</v>
      </c>
      <c r="D192" s="508">
        <v>0.38156030311747091</v>
      </c>
      <c r="E192" s="507">
        <v>0.49359678336205332</v>
      </c>
      <c r="F192" s="508">
        <v>0.47182895117018203</v>
      </c>
      <c r="G192" s="507">
        <v>0.50652936777311164</v>
      </c>
      <c r="H192" s="508">
        <v>0.63172255474525318</v>
      </c>
      <c r="I192" s="507">
        <v>1.3097877882749929</v>
      </c>
      <c r="J192" s="508">
        <v>0.60377487241466643</v>
      </c>
      <c r="K192" s="507">
        <v>0.45539723508821556</v>
      </c>
    </row>
    <row r="193" spans="1:11">
      <c r="A193" s="506" t="s">
        <v>97</v>
      </c>
      <c r="B193" s="508">
        <v>2.9373511946044119E-2</v>
      </c>
      <c r="C193" s="507">
        <v>3.4769311127123524E-2</v>
      </c>
      <c r="D193" s="508">
        <v>5.1290714858630924E-2</v>
      </c>
      <c r="E193" s="507">
        <v>0</v>
      </c>
      <c r="F193" s="508">
        <v>0.12929789078301068</v>
      </c>
      <c r="G193" s="507">
        <v>0</v>
      </c>
      <c r="H193" s="508">
        <v>3.4320364223085216E-2</v>
      </c>
      <c r="I193" s="507">
        <v>8.198069714862162E-2</v>
      </c>
      <c r="J193" s="508">
        <v>4.9603760437457928E-2</v>
      </c>
      <c r="K193" s="507">
        <v>2.7401619347311106E-2</v>
      </c>
    </row>
    <row r="194" spans="1:11">
      <c r="A194" s="506" t="s">
        <v>98</v>
      </c>
      <c r="B194" s="508">
        <v>4.6181688226280479E-2</v>
      </c>
      <c r="C194" s="507">
        <v>7.6146364640397216E-2</v>
      </c>
      <c r="D194" s="508">
        <v>3.2570364925065327E-2</v>
      </c>
      <c r="E194" s="507">
        <v>2.8422365276500508E-2</v>
      </c>
      <c r="F194" s="508">
        <v>2.1814504478474429E-2</v>
      </c>
      <c r="G194" s="507">
        <v>5.0192717022378187E-2</v>
      </c>
      <c r="H194" s="508">
        <v>0.17217145371663911</v>
      </c>
      <c r="I194" s="507">
        <v>0.10373345261094245</v>
      </c>
      <c r="J194" s="508">
        <v>0.18017450550431147</v>
      </c>
      <c r="K194" s="507">
        <v>0.16670791641622176</v>
      </c>
    </row>
    <row r="195" spans="1:11">
      <c r="A195" s="506" t="s">
        <v>106</v>
      </c>
      <c r="B195" s="508">
        <v>0</v>
      </c>
      <c r="C195" s="507">
        <v>0</v>
      </c>
      <c r="D195" s="508">
        <v>0</v>
      </c>
      <c r="E195" s="507">
        <v>0</v>
      </c>
      <c r="F195" s="508">
        <v>0.20658769141866512</v>
      </c>
      <c r="G195" s="507">
        <v>6.4718403037450384E-2</v>
      </c>
      <c r="H195" s="508">
        <v>0</v>
      </c>
      <c r="I195" s="507">
        <v>0</v>
      </c>
      <c r="J195" s="508">
        <v>0</v>
      </c>
      <c r="K195" s="507">
        <v>0</v>
      </c>
    </row>
    <row r="196" spans="1:11">
      <c r="A196" s="506" t="s">
        <v>107</v>
      </c>
      <c r="B196" s="508">
        <v>1.1077077727208193</v>
      </c>
      <c r="C196" s="507">
        <v>1.0916934385118104</v>
      </c>
      <c r="D196" s="508">
        <v>0.83921958970472077</v>
      </c>
      <c r="E196" s="507">
        <v>0.84329604199962493</v>
      </c>
      <c r="F196" s="508">
        <v>1.195897139555042</v>
      </c>
      <c r="G196" s="507">
        <v>0.78323649542656626</v>
      </c>
      <c r="H196" s="508">
        <v>0.66946071457561662</v>
      </c>
      <c r="I196" s="507">
        <v>1.32161584905763</v>
      </c>
      <c r="J196" s="508">
        <v>1.3970413587756008</v>
      </c>
      <c r="K196" s="507">
        <v>0.75345613973058023</v>
      </c>
    </row>
    <row r="197" spans="1:11">
      <c r="A197" s="506" t="s">
        <v>108</v>
      </c>
      <c r="B197" s="508">
        <v>4.6344874403758507E-2</v>
      </c>
      <c r="C197" s="507">
        <v>3.256673033174013E-2</v>
      </c>
      <c r="D197" s="508">
        <v>0.10714736872544856</v>
      </c>
      <c r="E197" s="507">
        <v>1.6368901468141656E-2</v>
      </c>
      <c r="F197" s="508">
        <v>2.2536839063854376E-2</v>
      </c>
      <c r="G197" s="507">
        <v>1.5820054075821204E-2</v>
      </c>
      <c r="H197" s="508">
        <v>3.9304649483699251E-2</v>
      </c>
      <c r="I197" s="507">
        <v>0</v>
      </c>
      <c r="J197" s="508">
        <v>2.6770283410691577E-2</v>
      </c>
      <c r="K197" s="507">
        <v>0</v>
      </c>
    </row>
    <row r="198" spans="1:11">
      <c r="A198" s="506" t="s">
        <v>109</v>
      </c>
      <c r="B198" s="508">
        <v>3.03493652873627</v>
      </c>
      <c r="C198" s="507">
        <v>2.5502739066546258</v>
      </c>
      <c r="D198" s="508">
        <v>2.4681944298588059</v>
      </c>
      <c r="E198" s="507">
        <v>1.6136760683684372</v>
      </c>
      <c r="F198" s="508">
        <v>1.0966483675238372</v>
      </c>
      <c r="G198" s="507">
        <v>1.2618650405568659</v>
      </c>
      <c r="H198" s="508">
        <v>1.1983645848019173</v>
      </c>
      <c r="I198" s="507">
        <v>1.2541823071244353</v>
      </c>
      <c r="J198" s="508">
        <v>0.89011192340549494</v>
      </c>
      <c r="K198" s="507">
        <v>1.149276950818513</v>
      </c>
    </row>
    <row r="199" spans="1:11">
      <c r="A199" s="506" t="s">
        <v>54</v>
      </c>
      <c r="B199" s="508">
        <v>9.317930733995107E-2</v>
      </c>
      <c r="C199" s="507">
        <v>6.9066640655236322E-2</v>
      </c>
      <c r="D199" s="508">
        <v>0.10745176465932768</v>
      </c>
      <c r="E199" s="507">
        <v>4.7767430647940645E-2</v>
      </c>
      <c r="F199" s="508">
        <v>0.1014157757873447</v>
      </c>
      <c r="G199" s="507">
        <v>3.9406316516136457E-2</v>
      </c>
      <c r="H199" s="508">
        <v>3.4889996824298247E-2</v>
      </c>
      <c r="I199" s="507">
        <v>5.0303247006616918E-2</v>
      </c>
      <c r="J199" s="508">
        <v>2.8213779084797497E-2</v>
      </c>
      <c r="K199" s="507">
        <v>2.2628434041650464E-2</v>
      </c>
    </row>
    <row r="200" spans="1:11">
      <c r="A200" s="484" t="s">
        <v>286</v>
      </c>
      <c r="B200" s="179">
        <v>100</v>
      </c>
      <c r="C200" s="180">
        <v>100</v>
      </c>
      <c r="D200" s="179">
        <v>100</v>
      </c>
      <c r="E200" s="180">
        <v>100</v>
      </c>
      <c r="F200" s="179">
        <v>100</v>
      </c>
      <c r="G200" s="180">
        <v>100</v>
      </c>
      <c r="H200" s="179">
        <v>100</v>
      </c>
      <c r="I200" s="180">
        <v>100</v>
      </c>
      <c r="J200" s="179">
        <v>100</v>
      </c>
      <c r="K200" s="180">
        <v>100</v>
      </c>
    </row>
    <row r="201" spans="1:11">
      <c r="A201" s="506" t="s">
        <v>103</v>
      </c>
      <c r="B201" s="508">
        <v>74.593690482801875</v>
      </c>
      <c r="C201" s="507">
        <v>72.150107098036372</v>
      </c>
      <c r="D201" s="508">
        <v>71.264296048123043</v>
      </c>
      <c r="E201" s="507">
        <v>69.874263360727369</v>
      </c>
      <c r="F201" s="508">
        <v>67.921366736147519</v>
      </c>
      <c r="G201" s="507">
        <v>63.499548047970244</v>
      </c>
      <c r="H201" s="508">
        <v>61.738989291495983</v>
      </c>
      <c r="I201" s="507">
        <v>58.945229896091625</v>
      </c>
      <c r="J201" s="508">
        <v>55.854924865145939</v>
      </c>
      <c r="K201" s="507">
        <v>56.360295381928715</v>
      </c>
    </row>
    <row r="202" spans="1:11">
      <c r="A202" s="506" t="s">
        <v>104</v>
      </c>
      <c r="B202" s="508">
        <v>20.532065375405491</v>
      </c>
      <c r="C202" s="507">
        <v>22.952162877084163</v>
      </c>
      <c r="D202" s="508">
        <v>25.367090535292775</v>
      </c>
      <c r="E202" s="507">
        <v>26.27787097667315</v>
      </c>
      <c r="F202" s="508">
        <v>29.003852504127682</v>
      </c>
      <c r="G202" s="507">
        <v>33.713318479368532</v>
      </c>
      <c r="H202" s="508">
        <v>35.735449690249297</v>
      </c>
      <c r="I202" s="507">
        <v>37.269896255022829</v>
      </c>
      <c r="J202" s="508">
        <v>40.380716525466013</v>
      </c>
      <c r="K202" s="507">
        <v>40.912849173705084</v>
      </c>
    </row>
    <row r="203" spans="1:11">
      <c r="A203" s="506" t="s">
        <v>105</v>
      </c>
      <c r="B203" s="508">
        <v>1.7488868344282593</v>
      </c>
      <c r="C203" s="507">
        <v>1.3241783646239931</v>
      </c>
      <c r="D203" s="508">
        <v>0.67905276783674706</v>
      </c>
      <c r="E203" s="507">
        <v>1.2341452305072484</v>
      </c>
      <c r="F203" s="508">
        <v>0.65392899085192768</v>
      </c>
      <c r="G203" s="507">
        <v>0.85050463178863622</v>
      </c>
      <c r="H203" s="508">
        <v>0.63430907296903627</v>
      </c>
      <c r="I203" s="507">
        <v>1.225222869919131</v>
      </c>
      <c r="J203" s="508">
        <v>1.1706173085912674</v>
      </c>
      <c r="K203" s="507">
        <v>0.90979906672707078</v>
      </c>
    </row>
    <row r="204" spans="1:11">
      <c r="A204" s="506" t="s">
        <v>97</v>
      </c>
      <c r="B204" s="508">
        <v>6.2886096129156605E-2</v>
      </c>
      <c r="C204" s="507">
        <v>1.7141976454158579E-2</v>
      </c>
      <c r="D204" s="508">
        <v>1.1878474072946014E-2</v>
      </c>
      <c r="E204" s="507">
        <v>0</v>
      </c>
      <c r="F204" s="508">
        <v>0</v>
      </c>
      <c r="G204" s="507">
        <v>1.4969111813507895E-2</v>
      </c>
      <c r="H204" s="508">
        <v>4.6131568943202639E-2</v>
      </c>
      <c r="I204" s="507">
        <v>1.6203769895574191E-2</v>
      </c>
      <c r="J204" s="508">
        <v>4.5301511100839853E-2</v>
      </c>
      <c r="K204" s="507">
        <v>0</v>
      </c>
    </row>
    <row r="205" spans="1:11">
      <c r="A205" s="506" t="s">
        <v>98</v>
      </c>
      <c r="B205" s="508">
        <v>0.10535462858001561</v>
      </c>
      <c r="C205" s="507">
        <v>1.5412052224839825E-2</v>
      </c>
      <c r="D205" s="508">
        <v>3.9442625447346377E-2</v>
      </c>
      <c r="E205" s="507">
        <v>4.2572130735143293E-2</v>
      </c>
      <c r="F205" s="508">
        <v>2.6145603566202543E-2</v>
      </c>
      <c r="G205" s="507">
        <v>3.3104766510642467E-2</v>
      </c>
      <c r="H205" s="508">
        <v>8.5428831376301195E-2</v>
      </c>
      <c r="I205" s="507">
        <v>0.16979916856958838</v>
      </c>
      <c r="J205" s="508">
        <v>7.7472149418827574E-2</v>
      </c>
      <c r="K205" s="507">
        <v>7.2365283203928057E-2</v>
      </c>
    </row>
    <row r="206" spans="1:11">
      <c r="A206" s="506" t="s">
        <v>106</v>
      </c>
      <c r="B206" s="508">
        <v>0</v>
      </c>
      <c r="C206" s="507">
        <v>5.3470385269852448E-2</v>
      </c>
      <c r="D206" s="508">
        <v>0.12609457092819615</v>
      </c>
      <c r="E206" s="507">
        <v>0</v>
      </c>
      <c r="F206" s="508">
        <v>0</v>
      </c>
      <c r="G206" s="507">
        <v>8.9238935811297073E-3</v>
      </c>
      <c r="H206" s="508">
        <v>0</v>
      </c>
      <c r="I206" s="507">
        <v>3.3360702726182155E-2</v>
      </c>
      <c r="J206" s="508">
        <v>0</v>
      </c>
      <c r="K206" s="507">
        <v>0</v>
      </c>
    </row>
    <row r="207" spans="1:11">
      <c r="A207" s="506" t="s">
        <v>107</v>
      </c>
      <c r="B207" s="508">
        <v>1.4721880114599701</v>
      </c>
      <c r="C207" s="507">
        <v>2.0512183384549578</v>
      </c>
      <c r="D207" s="508">
        <v>1.506434173456179</v>
      </c>
      <c r="E207" s="507">
        <v>1.6222065760545163</v>
      </c>
      <c r="F207" s="508">
        <v>1.6942640012596113</v>
      </c>
      <c r="G207" s="507">
        <v>1.3066307407983142</v>
      </c>
      <c r="H207" s="508">
        <v>1.0506322445428773</v>
      </c>
      <c r="I207" s="507">
        <v>1.5476642742276998</v>
      </c>
      <c r="J207" s="508">
        <v>1.8259791691834175</v>
      </c>
      <c r="K207" s="507">
        <v>1.2859789273491431</v>
      </c>
    </row>
    <row r="208" spans="1:11">
      <c r="A208" s="506" t="s">
        <v>108</v>
      </c>
      <c r="B208" s="508">
        <v>1.6660731961490843E-2</v>
      </c>
      <c r="C208" s="507">
        <v>0</v>
      </c>
      <c r="D208" s="508">
        <v>3.2437371506891036E-2</v>
      </c>
      <c r="E208" s="507">
        <v>1.6522750040562608E-2</v>
      </c>
      <c r="F208" s="508">
        <v>1.83452577508714E-2</v>
      </c>
      <c r="G208" s="507">
        <v>1.2378303999631529E-2</v>
      </c>
      <c r="H208" s="508">
        <v>0</v>
      </c>
      <c r="I208" s="507">
        <v>4.1258338473604876E-2</v>
      </c>
      <c r="J208" s="508">
        <v>2.2322483730848622E-2</v>
      </c>
      <c r="K208" s="507">
        <v>0</v>
      </c>
    </row>
    <row r="209" spans="1:11">
      <c r="A209" s="506" t="s">
        <v>109</v>
      </c>
      <c r="B209" s="508">
        <v>1.4019515924066264</v>
      </c>
      <c r="C209" s="507">
        <v>1.3468246454441659</v>
      </c>
      <c r="D209" s="508">
        <v>0.97327343333587157</v>
      </c>
      <c r="E209" s="507">
        <v>0.93241897526201956</v>
      </c>
      <c r="F209" s="508">
        <v>0.68209690629617914</v>
      </c>
      <c r="G209" s="507">
        <v>0.56062202416935825</v>
      </c>
      <c r="H209" s="508">
        <v>0.67588443757216954</v>
      </c>
      <c r="I209" s="507">
        <v>0.74305859092561655</v>
      </c>
      <c r="J209" s="508">
        <v>0.47166095036004851</v>
      </c>
      <c r="K209" s="507">
        <v>0.3884400945533163</v>
      </c>
    </row>
    <row r="210" spans="1:11">
      <c r="A210" s="506" t="s">
        <v>54</v>
      </c>
      <c r="B210" s="508">
        <v>6.6316246827110598E-2</v>
      </c>
      <c r="C210" s="507">
        <v>8.9484262407488371E-2</v>
      </c>
      <c r="D210" s="508">
        <v>0</v>
      </c>
      <c r="E210" s="507">
        <v>0</v>
      </c>
      <c r="F210" s="508">
        <v>0</v>
      </c>
      <c r="G210" s="507">
        <v>0</v>
      </c>
      <c r="H210" s="508">
        <v>3.3174862851130291E-2</v>
      </c>
      <c r="I210" s="507">
        <v>8.3061341481514752E-3</v>
      </c>
      <c r="J210" s="508">
        <v>0.15100503700279949</v>
      </c>
      <c r="K210" s="507">
        <v>7.0272072532740051E-2</v>
      </c>
    </row>
    <row r="211" spans="1:11">
      <c r="A211" s="466" t="s">
        <v>287</v>
      </c>
      <c r="B211" s="179">
        <v>100</v>
      </c>
      <c r="C211" s="180">
        <v>100</v>
      </c>
      <c r="D211" s="179">
        <v>100</v>
      </c>
      <c r="E211" s="180">
        <v>100</v>
      </c>
      <c r="F211" s="179">
        <v>100</v>
      </c>
      <c r="G211" s="180">
        <v>100</v>
      </c>
      <c r="H211" s="179">
        <v>100</v>
      </c>
      <c r="I211" s="180">
        <v>100</v>
      </c>
      <c r="J211" s="179">
        <v>100</v>
      </c>
      <c r="K211" s="180">
        <v>100</v>
      </c>
    </row>
    <row r="212" spans="1:11">
      <c r="A212" s="506" t="s">
        <v>103</v>
      </c>
      <c r="B212" s="508">
        <v>65.817905140082388</v>
      </c>
      <c r="C212" s="507">
        <v>65.399639281206419</v>
      </c>
      <c r="D212" s="508">
        <v>64.02331597933356</v>
      </c>
      <c r="E212" s="507">
        <v>60.386286300006553</v>
      </c>
      <c r="F212" s="508">
        <v>60.111343497721606</v>
      </c>
      <c r="G212" s="507">
        <v>57.386349731448647</v>
      </c>
      <c r="H212" s="508">
        <v>55.277129023070351</v>
      </c>
      <c r="I212" s="507">
        <v>52.000103399672383</v>
      </c>
      <c r="J212" s="508">
        <v>49.512803587340379</v>
      </c>
      <c r="K212" s="507">
        <v>49.579755534854797</v>
      </c>
    </row>
    <row r="213" spans="1:11">
      <c r="A213" s="506" t="s">
        <v>104</v>
      </c>
      <c r="B213" s="508">
        <v>27.573020976029493</v>
      </c>
      <c r="C213" s="507">
        <v>29.420142965511381</v>
      </c>
      <c r="D213" s="508">
        <v>31.48631754621854</v>
      </c>
      <c r="E213" s="507">
        <v>35.049134997586457</v>
      </c>
      <c r="F213" s="508">
        <v>36.266889526869519</v>
      </c>
      <c r="G213" s="507">
        <v>38.866311669279483</v>
      </c>
      <c r="H213" s="508">
        <v>41.974508686983761</v>
      </c>
      <c r="I213" s="507">
        <v>43.789489151197529</v>
      </c>
      <c r="J213" s="508">
        <v>46.889095067931912</v>
      </c>
      <c r="K213" s="507">
        <v>47.232605542035643</v>
      </c>
    </row>
    <row r="214" spans="1:11">
      <c r="A214" s="506" t="s">
        <v>105</v>
      </c>
      <c r="B214" s="508">
        <v>2.189200618488361</v>
      </c>
      <c r="C214" s="507">
        <v>1.8464017828195871</v>
      </c>
      <c r="D214" s="508">
        <v>1.7560075344478672</v>
      </c>
      <c r="E214" s="507">
        <v>1.8454676018903118</v>
      </c>
      <c r="F214" s="508">
        <v>1.0272642899723012</v>
      </c>
      <c r="G214" s="507">
        <v>1.0458459115558416</v>
      </c>
      <c r="H214" s="508">
        <v>0.81913984619766456</v>
      </c>
      <c r="I214" s="507">
        <v>1.6270482658786525</v>
      </c>
      <c r="J214" s="508">
        <v>1.1806885184373495</v>
      </c>
      <c r="K214" s="507">
        <v>1.0378635058626045</v>
      </c>
    </row>
    <row r="215" spans="1:11">
      <c r="A215" s="506" t="s">
        <v>97</v>
      </c>
      <c r="B215" s="508">
        <v>9.0454739158901551E-2</v>
      </c>
      <c r="C215" s="507">
        <v>0</v>
      </c>
      <c r="D215" s="508">
        <v>1.6293167376510737E-2</v>
      </c>
      <c r="E215" s="507">
        <v>0</v>
      </c>
      <c r="F215" s="508">
        <v>0</v>
      </c>
      <c r="G215" s="507">
        <v>0</v>
      </c>
      <c r="H215" s="508">
        <v>6.593563087439476E-2</v>
      </c>
      <c r="I215" s="507">
        <v>0</v>
      </c>
      <c r="J215" s="508">
        <v>1.0104814484792253E-2</v>
      </c>
      <c r="K215" s="507">
        <v>9.2494627537837812E-2</v>
      </c>
    </row>
    <row r="216" spans="1:11">
      <c r="A216" s="506" t="s">
        <v>98</v>
      </c>
      <c r="B216" s="508">
        <v>4.5553920984356559E-2</v>
      </c>
      <c r="C216" s="507">
        <v>4.5325921705765521E-2</v>
      </c>
      <c r="D216" s="508">
        <v>1.4618168861168509E-2</v>
      </c>
      <c r="E216" s="507">
        <v>2.3539507636931401E-2</v>
      </c>
      <c r="F216" s="508">
        <v>1.6599043606409253E-2</v>
      </c>
      <c r="G216" s="507">
        <v>5.9742058265061841E-2</v>
      </c>
      <c r="H216" s="508">
        <v>8.5445741953859303E-2</v>
      </c>
      <c r="I216" s="507">
        <v>6.2039803431780706E-2</v>
      </c>
      <c r="J216" s="508">
        <v>0.12571963995364907</v>
      </c>
      <c r="K216" s="507">
        <v>3.794651386167705E-2</v>
      </c>
    </row>
    <row r="217" spans="1:11">
      <c r="A217" s="506" t="s">
        <v>106</v>
      </c>
      <c r="B217" s="508">
        <v>0.15021364625665959</v>
      </c>
      <c r="C217" s="507">
        <v>3.8558509784418583E-2</v>
      </c>
      <c r="D217" s="508">
        <v>0</v>
      </c>
      <c r="E217" s="507">
        <v>0</v>
      </c>
      <c r="F217" s="508">
        <v>0</v>
      </c>
      <c r="G217" s="507">
        <v>1.626711466012527E-2</v>
      </c>
      <c r="H217" s="508">
        <v>0</v>
      </c>
      <c r="I217" s="507">
        <v>3.0067536312332315E-2</v>
      </c>
      <c r="J217" s="508">
        <v>0</v>
      </c>
      <c r="K217" s="507">
        <v>6.7987504002171378E-2</v>
      </c>
    </row>
    <row r="218" spans="1:11">
      <c r="A218" s="506" t="s">
        <v>107</v>
      </c>
      <c r="B218" s="508">
        <v>2.7232754412117672</v>
      </c>
      <c r="C218" s="507">
        <v>2.2258489954327838</v>
      </c>
      <c r="D218" s="508">
        <v>1.6084553925054474</v>
      </c>
      <c r="E218" s="507">
        <v>1.9844698843286472</v>
      </c>
      <c r="F218" s="508">
        <v>1.9920295722787311</v>
      </c>
      <c r="G218" s="507">
        <v>2.0827665035636498</v>
      </c>
      <c r="H218" s="508">
        <v>1.2759897465109655</v>
      </c>
      <c r="I218" s="507">
        <v>1.8094942667602705</v>
      </c>
      <c r="J218" s="508">
        <v>1.7317289862508907</v>
      </c>
      <c r="K218" s="507">
        <v>1.5485603382510083</v>
      </c>
    </row>
    <row r="219" spans="1:11">
      <c r="A219" s="506" t="s">
        <v>108</v>
      </c>
      <c r="B219" s="508">
        <v>2.9226350739067469E-2</v>
      </c>
      <c r="C219" s="507">
        <v>2.8486082738692915E-2</v>
      </c>
      <c r="D219" s="508">
        <v>9.4409007228379964E-3</v>
      </c>
      <c r="E219" s="507">
        <v>0</v>
      </c>
      <c r="F219" s="508">
        <v>1.284621635626455E-2</v>
      </c>
      <c r="G219" s="507">
        <v>2.0297904133430647E-2</v>
      </c>
      <c r="H219" s="508">
        <v>1.1250356023924808E-2</v>
      </c>
      <c r="I219" s="507">
        <v>1.7142577264044671E-2</v>
      </c>
      <c r="J219" s="508">
        <v>4.8555602069780962E-3</v>
      </c>
      <c r="K219" s="507">
        <v>0</v>
      </c>
    </row>
    <row r="220" spans="1:11">
      <c r="A220" s="506" t="s">
        <v>109</v>
      </c>
      <c r="B220" s="508">
        <v>1.3104507878869023</v>
      </c>
      <c r="C220" s="507">
        <v>0.94145716543017133</v>
      </c>
      <c r="D220" s="508">
        <v>1.0534217935579557</v>
      </c>
      <c r="E220" s="507">
        <v>0.6935215699361752</v>
      </c>
      <c r="F220" s="508">
        <v>0.57302785319517158</v>
      </c>
      <c r="G220" s="507">
        <v>0.47476941724861194</v>
      </c>
      <c r="H220" s="508">
        <v>0.40316149245229282</v>
      </c>
      <c r="I220" s="507">
        <v>0.64121402099557556</v>
      </c>
      <c r="J220" s="508">
        <v>0.45852236116706668</v>
      </c>
      <c r="K220" s="507">
        <v>0.2392738512944636</v>
      </c>
    </row>
    <row r="221" spans="1:11">
      <c r="A221" s="506" t="s">
        <v>54</v>
      </c>
      <c r="B221" s="508">
        <v>7.0698379162101754E-2</v>
      </c>
      <c r="C221" s="507">
        <v>5.4139295370775484E-2</v>
      </c>
      <c r="D221" s="508">
        <v>3.2129516976109954E-2</v>
      </c>
      <c r="E221" s="507">
        <v>1.7580138614923455E-2</v>
      </c>
      <c r="F221" s="508">
        <v>0</v>
      </c>
      <c r="G221" s="507">
        <v>4.7649689845145705E-2</v>
      </c>
      <c r="H221" s="508">
        <v>8.7439475932782687E-2</v>
      </c>
      <c r="I221" s="507">
        <v>2.3400978487426057E-2</v>
      </c>
      <c r="J221" s="508">
        <v>8.6481464226988256E-2</v>
      </c>
      <c r="K221" s="507">
        <v>0.16351258229979593</v>
      </c>
    </row>
    <row r="222" spans="1:11">
      <c r="A222" s="463" t="s">
        <v>288</v>
      </c>
      <c r="B222" s="179">
        <v>100</v>
      </c>
      <c r="C222" s="180">
        <v>100</v>
      </c>
      <c r="D222" s="179">
        <v>100</v>
      </c>
      <c r="E222" s="180">
        <v>100</v>
      </c>
      <c r="F222" s="179">
        <v>100</v>
      </c>
      <c r="G222" s="180">
        <v>100</v>
      </c>
      <c r="H222" s="179">
        <v>100</v>
      </c>
      <c r="I222" s="180">
        <v>100</v>
      </c>
      <c r="J222" s="179">
        <v>100</v>
      </c>
      <c r="K222" s="180">
        <v>100</v>
      </c>
    </row>
    <row r="223" spans="1:11">
      <c r="A223" s="506" t="s">
        <v>103</v>
      </c>
      <c r="B223" s="508">
        <v>56.32324868587142</v>
      </c>
      <c r="C223" s="507">
        <v>56.983547107089393</v>
      </c>
      <c r="D223" s="508">
        <v>56.517811303623198</v>
      </c>
      <c r="E223" s="507">
        <v>51.180096133390663</v>
      </c>
      <c r="F223" s="508">
        <v>54.756781646476902</v>
      </c>
      <c r="G223" s="507">
        <v>51.460745348770232</v>
      </c>
      <c r="H223" s="508">
        <v>48.096607623279965</v>
      </c>
      <c r="I223" s="507">
        <v>44.707270984676043</v>
      </c>
      <c r="J223" s="508">
        <v>41.92850372625653</v>
      </c>
      <c r="K223" s="507">
        <v>42.215315632981358</v>
      </c>
    </row>
    <row r="224" spans="1:11">
      <c r="A224" s="506" t="s">
        <v>104</v>
      </c>
      <c r="B224" s="508">
        <v>35.378839713055392</v>
      </c>
      <c r="C224" s="507">
        <v>36.709012181090429</v>
      </c>
      <c r="D224" s="508">
        <v>37.673615078403863</v>
      </c>
      <c r="E224" s="507">
        <v>43.512930104687506</v>
      </c>
      <c r="F224" s="508">
        <v>40.698277185229372</v>
      </c>
      <c r="G224" s="507">
        <v>44.317291630666439</v>
      </c>
      <c r="H224" s="508">
        <v>48.815038641906902</v>
      </c>
      <c r="I224" s="507">
        <v>50.186103880544998</v>
      </c>
      <c r="J224" s="508">
        <v>52.90929335873156</v>
      </c>
      <c r="K224" s="507">
        <v>53.972215339457932</v>
      </c>
    </row>
    <row r="225" spans="1:11">
      <c r="A225" s="506" t="s">
        <v>105</v>
      </c>
      <c r="B225" s="508">
        <v>3.794847342267829</v>
      </c>
      <c r="C225" s="507">
        <v>2.9233672632604524</v>
      </c>
      <c r="D225" s="508">
        <v>2.5848213537596223</v>
      </c>
      <c r="E225" s="507">
        <v>2.5233899293504378</v>
      </c>
      <c r="F225" s="508">
        <v>1.3841306431668052</v>
      </c>
      <c r="G225" s="507">
        <v>1.4263291285064226</v>
      </c>
      <c r="H225" s="508">
        <v>1.1679680583084384</v>
      </c>
      <c r="I225" s="507">
        <v>2.1452998899985842</v>
      </c>
      <c r="J225" s="508">
        <v>2.3492045963956079</v>
      </c>
      <c r="K225" s="507">
        <v>1.488702207143674</v>
      </c>
    </row>
    <row r="226" spans="1:11">
      <c r="A226" s="506" t="s">
        <v>97</v>
      </c>
      <c r="B226" s="508">
        <v>1.7799318400412815E-2</v>
      </c>
      <c r="C226" s="507">
        <v>3.0220562889463568E-2</v>
      </c>
      <c r="D226" s="508">
        <v>9.4453305789530609E-3</v>
      </c>
      <c r="E226" s="507">
        <v>0</v>
      </c>
      <c r="F226" s="508">
        <v>4.8652358625802548E-2</v>
      </c>
      <c r="G226" s="507">
        <v>7.7904498588790977E-2</v>
      </c>
      <c r="H226" s="508">
        <v>1.6279295592023714E-2</v>
      </c>
      <c r="I226" s="507">
        <v>1.293333478549724E-2</v>
      </c>
      <c r="J226" s="508">
        <v>0</v>
      </c>
      <c r="K226" s="507">
        <v>0</v>
      </c>
    </row>
    <row r="227" spans="1:11">
      <c r="A227" s="506" t="s">
        <v>98</v>
      </c>
      <c r="B227" s="508">
        <v>1.6492946407721965E-2</v>
      </c>
      <c r="C227" s="507">
        <v>0.11505849725103057</v>
      </c>
      <c r="D227" s="508">
        <v>2.5289110904938843E-2</v>
      </c>
      <c r="E227" s="507">
        <v>0</v>
      </c>
      <c r="F227" s="508">
        <v>0</v>
      </c>
      <c r="G227" s="507">
        <v>3.3408213812568401E-2</v>
      </c>
      <c r="H227" s="508">
        <v>3.7842222209528813E-2</v>
      </c>
      <c r="I227" s="507">
        <v>0.13505124323382381</v>
      </c>
      <c r="J227" s="508">
        <v>3.8518016046105934E-2</v>
      </c>
      <c r="K227" s="507">
        <v>6.4089124385316207E-2</v>
      </c>
    </row>
    <row r="228" spans="1:11">
      <c r="A228" s="506" t="s">
        <v>106</v>
      </c>
      <c r="B228" s="508">
        <v>0.23955596415968436</v>
      </c>
      <c r="C228" s="507">
        <v>0</v>
      </c>
      <c r="D228" s="508">
        <v>0</v>
      </c>
      <c r="E228" s="507">
        <v>0</v>
      </c>
      <c r="F228" s="508">
        <v>0</v>
      </c>
      <c r="G228" s="507">
        <v>9.849663037843441E-2</v>
      </c>
      <c r="H228" s="508">
        <v>0</v>
      </c>
      <c r="I228" s="507">
        <v>0</v>
      </c>
      <c r="J228" s="508">
        <v>4.3250605048357857E-2</v>
      </c>
      <c r="K228" s="507">
        <v>5.3129645865894103E-2</v>
      </c>
    </row>
    <row r="229" spans="1:11">
      <c r="A229" s="506" t="s">
        <v>107</v>
      </c>
      <c r="B229" s="508">
        <v>3.3274927618826777</v>
      </c>
      <c r="C229" s="507">
        <v>2.463605470551478</v>
      </c>
      <c r="D229" s="508">
        <v>2.6745519942596765</v>
      </c>
      <c r="E229" s="507">
        <v>2.4539156281473571</v>
      </c>
      <c r="F229" s="508">
        <v>2.6056523615217762</v>
      </c>
      <c r="G229" s="507">
        <v>2.0072288462646162</v>
      </c>
      <c r="H229" s="508">
        <v>1.4965527877579698</v>
      </c>
      <c r="I229" s="507">
        <v>2.3708844767308888</v>
      </c>
      <c r="J229" s="508">
        <v>2.1044245763346887</v>
      </c>
      <c r="K229" s="507">
        <v>1.7942572332558229</v>
      </c>
    </row>
    <row r="230" spans="1:11">
      <c r="A230" s="506" t="s">
        <v>108</v>
      </c>
      <c r="B230" s="508">
        <v>1.0287679442440434E-2</v>
      </c>
      <c r="C230" s="507">
        <v>6.5320487495455104E-2</v>
      </c>
      <c r="D230" s="508">
        <v>8.0132965879504997E-2</v>
      </c>
      <c r="E230" s="507">
        <v>6.1887171949639316E-2</v>
      </c>
      <c r="F230" s="508">
        <v>9.7015119878832469E-3</v>
      </c>
      <c r="G230" s="507">
        <v>1.2384079258107254E-2</v>
      </c>
      <c r="H230" s="508">
        <v>1.4565685529705429E-2</v>
      </c>
      <c r="I230" s="507">
        <v>9.5298256314190182E-3</v>
      </c>
      <c r="J230" s="508">
        <v>2.3794405816877726E-2</v>
      </c>
      <c r="K230" s="507">
        <v>0</v>
      </c>
    </row>
    <row r="231" spans="1:11">
      <c r="A231" s="506" t="s">
        <v>109</v>
      </c>
      <c r="B231" s="508">
        <v>0.89143558851241789</v>
      </c>
      <c r="C231" s="507">
        <v>0.7098684303722953</v>
      </c>
      <c r="D231" s="508">
        <v>0.37461399828460612</v>
      </c>
      <c r="E231" s="507">
        <v>0.26778103247440088</v>
      </c>
      <c r="F231" s="508">
        <v>0.49680429299145401</v>
      </c>
      <c r="G231" s="507">
        <v>0.48801912332238923</v>
      </c>
      <c r="H231" s="508">
        <v>0.32030228081499296</v>
      </c>
      <c r="I231" s="507">
        <v>0.41904004705011055</v>
      </c>
      <c r="J231" s="508">
        <v>0.44052515962628325</v>
      </c>
      <c r="K231" s="507">
        <v>0.26767335036023326</v>
      </c>
    </row>
    <row r="232" spans="1:11">
      <c r="A232" s="506" t="s">
        <v>54</v>
      </c>
      <c r="B232" s="508">
        <v>0</v>
      </c>
      <c r="C232" s="507">
        <v>0</v>
      </c>
      <c r="D232" s="508">
        <v>5.9718864305638712E-2</v>
      </c>
      <c r="E232" s="507">
        <v>0</v>
      </c>
      <c r="F232" s="508">
        <v>0</v>
      </c>
      <c r="G232" s="507">
        <v>7.8192500432002765E-2</v>
      </c>
      <c r="H232" s="508">
        <v>3.484340460047182E-2</v>
      </c>
      <c r="I232" s="507">
        <v>1.3886317348639141E-2</v>
      </c>
      <c r="J232" s="508">
        <v>0.16248555574398271</v>
      </c>
      <c r="K232" s="507">
        <v>0.14461746654976557</v>
      </c>
    </row>
    <row r="233" spans="1:11">
      <c r="A233" s="484" t="s">
        <v>289</v>
      </c>
      <c r="B233" s="179">
        <v>100</v>
      </c>
      <c r="C233" s="180">
        <v>100</v>
      </c>
      <c r="D233" s="179">
        <v>100</v>
      </c>
      <c r="E233" s="180">
        <v>100</v>
      </c>
      <c r="F233" s="179">
        <v>100</v>
      </c>
      <c r="G233" s="180">
        <v>100</v>
      </c>
      <c r="H233" s="179">
        <v>100</v>
      </c>
      <c r="I233" s="180">
        <v>100</v>
      </c>
      <c r="J233" s="179">
        <v>100</v>
      </c>
      <c r="K233" s="180">
        <v>100</v>
      </c>
    </row>
    <row r="234" spans="1:11">
      <c r="A234" s="506" t="s">
        <v>103</v>
      </c>
      <c r="B234" s="508">
        <v>36.668047977530676</v>
      </c>
      <c r="C234" s="507">
        <v>34.019435437786711</v>
      </c>
      <c r="D234" s="508">
        <v>33.928966239675276</v>
      </c>
      <c r="E234" s="507">
        <v>32.012294745637526</v>
      </c>
      <c r="F234" s="508">
        <v>35.032847633842174</v>
      </c>
      <c r="G234" s="507">
        <v>32.522157365928308</v>
      </c>
      <c r="H234" s="508">
        <v>31.13077735590511</v>
      </c>
      <c r="I234" s="507">
        <v>30.816875742518214</v>
      </c>
      <c r="J234" s="508">
        <v>29.086007878423047</v>
      </c>
      <c r="K234" s="507">
        <v>27.687303285067493</v>
      </c>
    </row>
    <row r="235" spans="1:11">
      <c r="A235" s="506" t="s">
        <v>104</v>
      </c>
      <c r="B235" s="508">
        <v>51.328525055992422</v>
      </c>
      <c r="C235" s="507">
        <v>56.809506821030432</v>
      </c>
      <c r="D235" s="508">
        <v>57.76521013861845</v>
      </c>
      <c r="E235" s="507">
        <v>58.732029752090774</v>
      </c>
      <c r="F235" s="508">
        <v>57.367358332827088</v>
      </c>
      <c r="G235" s="507">
        <v>61.778525762485714</v>
      </c>
      <c r="H235" s="508">
        <v>62.61411972936709</v>
      </c>
      <c r="I235" s="507">
        <v>63.177234579149889</v>
      </c>
      <c r="J235" s="508">
        <v>65.875920117437076</v>
      </c>
      <c r="K235" s="507">
        <v>66.204805882375496</v>
      </c>
    </row>
    <row r="236" spans="1:11">
      <c r="A236" s="506" t="s">
        <v>105</v>
      </c>
      <c r="B236" s="508">
        <v>5.9110238473454171</v>
      </c>
      <c r="C236" s="507">
        <v>4.5420390792477141</v>
      </c>
      <c r="D236" s="508">
        <v>4.8691045989122159</v>
      </c>
      <c r="E236" s="507">
        <v>4.9933975425429526</v>
      </c>
      <c r="F236" s="508">
        <v>3.8711319777717996</v>
      </c>
      <c r="G236" s="507">
        <v>2.6196915619736227</v>
      </c>
      <c r="H236" s="508">
        <v>2.932570156156328</v>
      </c>
      <c r="I236" s="507">
        <v>2.86450057082686</v>
      </c>
      <c r="J236" s="508">
        <v>2.4294004583425743</v>
      </c>
      <c r="K236" s="507">
        <v>3.0281160987092051</v>
      </c>
    </row>
    <row r="237" spans="1:11">
      <c r="A237" s="506" t="s">
        <v>97</v>
      </c>
      <c r="B237" s="508">
        <v>8.8798555543496485E-3</v>
      </c>
      <c r="C237" s="507">
        <v>8.5243148187320247E-3</v>
      </c>
      <c r="D237" s="508">
        <v>5.8399369347802557E-2</v>
      </c>
      <c r="E237" s="507">
        <v>8.8032766093956334E-3</v>
      </c>
      <c r="F237" s="508">
        <v>3.1676053771186076E-2</v>
      </c>
      <c r="G237" s="507">
        <v>0</v>
      </c>
      <c r="H237" s="508">
        <v>8.2788546632789964E-3</v>
      </c>
      <c r="I237" s="507">
        <v>4.1601479648692555E-2</v>
      </c>
      <c r="J237" s="508">
        <v>3.5775010824911024E-2</v>
      </c>
      <c r="K237" s="507">
        <v>2.491882214478219E-2</v>
      </c>
    </row>
    <row r="238" spans="1:11">
      <c r="A238" s="506" t="s">
        <v>98</v>
      </c>
      <c r="B238" s="508">
        <v>4.3083743615548301E-2</v>
      </c>
      <c r="C238" s="507">
        <v>0</v>
      </c>
      <c r="D238" s="508">
        <v>2.8818487746043557E-2</v>
      </c>
      <c r="E238" s="507">
        <v>0</v>
      </c>
      <c r="F238" s="508">
        <v>9.0544336350513621E-2</v>
      </c>
      <c r="G238" s="507">
        <v>1.4264862473757696E-2</v>
      </c>
      <c r="H238" s="508">
        <v>5.8522938136972222E-2</v>
      </c>
      <c r="I238" s="507">
        <v>7.1609104313323249E-2</v>
      </c>
      <c r="J238" s="508">
        <v>6.0857121735365248E-2</v>
      </c>
      <c r="K238" s="507">
        <v>7.0922801488995463E-2</v>
      </c>
    </row>
    <row r="239" spans="1:11">
      <c r="A239" s="506" t="s">
        <v>106</v>
      </c>
      <c r="B239" s="508">
        <v>0.49727191104358032</v>
      </c>
      <c r="C239" s="507">
        <v>0.46283872312078328</v>
      </c>
      <c r="D239" s="508">
        <v>0.51293858612534671</v>
      </c>
      <c r="E239" s="507">
        <v>0.67471892928283139</v>
      </c>
      <c r="F239" s="508">
        <v>0.26064040591633469</v>
      </c>
      <c r="G239" s="507">
        <v>0.41814778685701859</v>
      </c>
      <c r="H239" s="508">
        <v>6.1234976733563623E-2</v>
      </c>
      <c r="I239" s="507">
        <v>0.13953545469053275</v>
      </c>
      <c r="J239" s="508">
        <v>0.12343038790144578</v>
      </c>
      <c r="K239" s="507">
        <v>1.5238818157770648E-2</v>
      </c>
    </row>
    <row r="240" spans="1:11">
      <c r="A240" s="506" t="s">
        <v>107</v>
      </c>
      <c r="B240" s="508">
        <v>4.963674813111929</v>
      </c>
      <c r="C240" s="507">
        <v>3.794740813472206</v>
      </c>
      <c r="D240" s="508">
        <v>2.5264207590698184</v>
      </c>
      <c r="E240" s="507">
        <v>3.3756835595079115</v>
      </c>
      <c r="F240" s="508">
        <v>3.287945453546127</v>
      </c>
      <c r="G240" s="507">
        <v>2.5172439132984543</v>
      </c>
      <c r="H240" s="508">
        <v>3.0366267949413341</v>
      </c>
      <c r="I240" s="507">
        <v>2.4749470433623815</v>
      </c>
      <c r="J240" s="508">
        <v>2.0893398388408366</v>
      </c>
      <c r="K240" s="507">
        <v>2.5908866116919111</v>
      </c>
    </row>
    <row r="241" spans="1:11">
      <c r="A241" s="506" t="s">
        <v>108</v>
      </c>
      <c r="B241" s="508">
        <v>2.5817357815423981E-2</v>
      </c>
      <c r="C241" s="507">
        <v>0</v>
      </c>
      <c r="D241" s="508">
        <v>1.4637962029736409E-2</v>
      </c>
      <c r="E241" s="507">
        <v>1.4920807812534971E-2</v>
      </c>
      <c r="F241" s="508">
        <v>0</v>
      </c>
      <c r="G241" s="507">
        <v>1.1959430154766554E-2</v>
      </c>
      <c r="H241" s="508">
        <v>1.6272231579548376E-2</v>
      </c>
      <c r="I241" s="507">
        <v>0</v>
      </c>
      <c r="J241" s="508">
        <v>1.0692899914456801E-2</v>
      </c>
      <c r="K241" s="507">
        <v>3.8336649453511065E-3</v>
      </c>
    </row>
    <row r="242" spans="1:11">
      <c r="A242" s="506" t="s">
        <v>109</v>
      </c>
      <c r="B242" s="508">
        <v>0.25800913638471484</v>
      </c>
      <c r="C242" s="507">
        <v>0.25430872542550542</v>
      </c>
      <c r="D242" s="508">
        <v>0.16269484880967447</v>
      </c>
      <c r="E242" s="507">
        <v>8.8928014562708435E-2</v>
      </c>
      <c r="F242" s="508">
        <v>4.5850726235004496E-2</v>
      </c>
      <c r="G242" s="507">
        <v>0.10014221635617777</v>
      </c>
      <c r="H242" s="508">
        <v>0.14159696251677181</v>
      </c>
      <c r="I242" s="507">
        <v>0.27347857932992975</v>
      </c>
      <c r="J242" s="508">
        <v>0.16686204310954808</v>
      </c>
      <c r="K242" s="507">
        <v>0.2355787108918255</v>
      </c>
    </row>
    <row r="243" spans="1:11" ht="13.5" thickBot="1">
      <c r="A243" s="510" t="s">
        <v>54</v>
      </c>
      <c r="B243" s="511">
        <v>0.29566630160593832</v>
      </c>
      <c r="C243" s="512">
        <v>0.10860608509791912</v>
      </c>
      <c r="D243" s="511">
        <v>0.13280900966562931</v>
      </c>
      <c r="E243" s="512">
        <v>9.9223371953357564E-2</v>
      </c>
      <c r="F243" s="511">
        <v>1.2005079739764585E-2</v>
      </c>
      <c r="G243" s="512">
        <v>1.7867100472181357E-2</v>
      </c>
      <c r="H243" s="511">
        <v>0</v>
      </c>
      <c r="I243" s="512">
        <v>0.14021744616018342</v>
      </c>
      <c r="J243" s="511">
        <v>0.1217142434707305</v>
      </c>
      <c r="K243" s="512">
        <v>0.13839530452717494</v>
      </c>
    </row>
    <row r="244" spans="1:11" ht="13.5" thickTop="1">
      <c r="A244" s="128" t="s">
        <v>462</v>
      </c>
      <c r="B244" s="513"/>
      <c r="C244" s="513"/>
      <c r="D244" s="469"/>
      <c r="E244" s="469"/>
      <c r="F244" s="469"/>
      <c r="G244" s="469"/>
      <c r="H244" s="469"/>
      <c r="I244" s="469"/>
      <c r="J244" s="127"/>
      <c r="K244" s="127"/>
    </row>
    <row r="245" spans="1:11" ht="33.75" customHeight="1">
      <c r="A245" s="667" t="s">
        <v>401</v>
      </c>
      <c r="B245" s="667"/>
      <c r="C245" s="667"/>
      <c r="D245" s="667"/>
      <c r="E245" s="667"/>
      <c r="F245" s="667"/>
      <c r="G245" s="667"/>
      <c r="H245" s="667"/>
      <c r="I245" s="667"/>
      <c r="J245" s="667"/>
      <c r="K245" s="667"/>
    </row>
    <row r="246" spans="1:11" ht="25.5" customHeight="1">
      <c r="A246" s="668" t="s">
        <v>411</v>
      </c>
      <c r="B246" s="668"/>
      <c r="C246" s="668"/>
      <c r="D246" s="668"/>
      <c r="E246" s="668"/>
      <c r="F246" s="668"/>
      <c r="G246" s="668"/>
      <c r="H246" s="668"/>
      <c r="I246" s="668"/>
      <c r="J246" s="668"/>
      <c r="K246" s="668"/>
    </row>
    <row r="356" spans="1:11" s="91" customFormat="1" ht="30.75" hidden="1" customHeight="1">
      <c r="A356"/>
      <c r="B356"/>
      <c r="C356"/>
      <c r="D356" s="72"/>
      <c r="E356" s="72"/>
      <c r="F356" s="72"/>
      <c r="G356" s="72"/>
      <c r="H356" s="72"/>
      <c r="I356" s="72"/>
      <c r="J356" s="72"/>
      <c r="K356"/>
    </row>
    <row r="357" spans="1:11" ht="27" hidden="1" customHeight="1"/>
  </sheetData>
  <mergeCells count="7">
    <mergeCell ref="A1:K1"/>
    <mergeCell ref="A2:K2"/>
    <mergeCell ref="A3:K3"/>
    <mergeCell ref="A4:K4"/>
    <mergeCell ref="A246:K246"/>
    <mergeCell ref="A245:K245"/>
    <mergeCell ref="B5:K6"/>
  </mergeCells>
  <hyperlinks>
    <hyperlink ref="A5" location="Índice!A1" display="Índice" xr:uid="{00000000-0004-0000-1F00-000000000000}"/>
  </hyperlinks>
  <printOptions horizontalCentered="1"/>
  <pageMargins left="0.70866141732283472" right="0.70866141732283472" top="0.74803149606299213" bottom="0.55118110236220474" header="0.31496062992125984" footer="0.31496062992125984"/>
  <pageSetup orientation="landscape" r:id="rId1"/>
  <headerFooter>
    <oddFooter>&amp;R&amp;P</oddFooter>
  </headerFooter>
  <rowBreaks count="6" manualBreakCount="6">
    <brk id="153" max="16383" man="1"/>
    <brk id="187" max="16383" man="1"/>
    <brk id="220" max="16383" man="1"/>
    <brk id="253" max="16383" man="1"/>
    <brk id="287" max="16383" man="1"/>
    <brk id="321"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Hoja33">
    <tabColor rgb="FFC00000"/>
  </sheetPr>
  <dimension ref="A1:AB69"/>
  <sheetViews>
    <sheetView zoomScale="106" zoomScaleNormal="106" zoomScaleSheetLayoutView="100" workbookViewId="0">
      <selection activeCell="B5" sqref="B5:AB6"/>
    </sheetView>
  </sheetViews>
  <sheetFormatPr defaultColWidth="0" defaultRowHeight="12.75" zeroHeight="1"/>
  <cols>
    <col min="1" max="1" width="19.7109375" customWidth="1"/>
    <col min="2" max="2" width="8.5703125" bestFit="1" customWidth="1"/>
    <col min="3" max="3" width="10.42578125" customWidth="1"/>
    <col min="4" max="10" width="7.85546875" customWidth="1"/>
    <col min="11" max="11" width="8.85546875" bestFit="1" customWidth="1"/>
    <col min="12" max="14" width="7.85546875" customWidth="1"/>
    <col min="15" max="15" width="8.5703125" customWidth="1"/>
    <col min="16" max="16" width="9.42578125" customWidth="1"/>
    <col min="17" max="17" width="6.5703125" customWidth="1"/>
    <col min="18" max="18" width="7.7109375" customWidth="1"/>
    <col min="19" max="19" width="6.42578125" customWidth="1"/>
    <col min="20" max="20" width="7.7109375" customWidth="1"/>
    <col min="21" max="21" width="6.5703125" customWidth="1"/>
    <col min="22" max="23" width="7.7109375" customWidth="1"/>
    <col min="24" max="24" width="8.7109375" customWidth="1"/>
    <col min="25" max="27" width="7.7109375" customWidth="1"/>
    <col min="28" max="28" width="6.42578125" customWidth="1"/>
    <col min="29" max="16384" width="11.42578125" hidden="1"/>
  </cols>
  <sheetData>
    <row r="1" spans="1:28" ht="18">
      <c r="A1" s="664" t="s">
        <v>159</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row>
    <row r="2" spans="1:28" s="711" customFormat="1" ht="12.75" customHeight="1"/>
    <row r="3" spans="1:28" ht="15">
      <c r="A3" s="706" t="s">
        <v>347</v>
      </c>
      <c r="B3" s="706"/>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row>
    <row r="4" spans="1:28" ht="15">
      <c r="A4" s="706" t="s">
        <v>378</v>
      </c>
      <c r="B4" s="706"/>
      <c r="C4" s="706"/>
      <c r="D4" s="706"/>
      <c r="E4" s="706"/>
      <c r="F4" s="706"/>
      <c r="G4" s="706"/>
      <c r="H4" s="706"/>
      <c r="I4" s="706"/>
      <c r="J4" s="706"/>
      <c r="K4" s="706"/>
      <c r="L4" s="706"/>
      <c r="M4" s="706"/>
      <c r="N4" s="706"/>
      <c r="O4" s="706"/>
      <c r="P4" s="706"/>
      <c r="Q4" s="706"/>
      <c r="R4" s="706"/>
      <c r="S4" s="706"/>
      <c r="T4" s="706"/>
      <c r="U4" s="706"/>
      <c r="V4" s="706"/>
      <c r="W4" s="706"/>
      <c r="X4" s="706"/>
      <c r="Y4" s="706"/>
      <c r="Z4" s="706"/>
      <c r="AA4" s="706"/>
      <c r="AB4" s="706"/>
    </row>
    <row r="5" spans="1:28" s="60" customFormat="1" ht="16.5" customHeight="1">
      <c r="A5" s="76" t="s">
        <v>202</v>
      </c>
      <c r="B5" s="707" t="s">
        <v>334</v>
      </c>
      <c r="C5" s="707"/>
      <c r="D5" s="707"/>
      <c r="E5" s="707"/>
      <c r="F5" s="707"/>
      <c r="G5" s="707"/>
      <c r="H5" s="707"/>
      <c r="I5" s="707"/>
      <c r="J5" s="707"/>
      <c r="K5" s="707"/>
      <c r="L5" s="707"/>
      <c r="M5" s="707"/>
      <c r="N5" s="707"/>
      <c r="O5" s="707"/>
      <c r="P5" s="707"/>
      <c r="Q5" s="707"/>
      <c r="R5" s="707"/>
      <c r="S5" s="707"/>
      <c r="T5" s="707"/>
      <c r="U5" s="707"/>
      <c r="V5" s="707"/>
      <c r="W5" s="707"/>
      <c r="X5" s="707"/>
      <c r="Y5" s="707"/>
      <c r="Z5" s="707"/>
      <c r="AA5" s="707"/>
      <c r="AB5" s="707"/>
    </row>
    <row r="6" spans="1:28" s="60" customFormat="1" ht="16.5" customHeight="1" thickBot="1">
      <c r="A6" s="48"/>
      <c r="B6" s="708"/>
      <c r="C6" s="708"/>
      <c r="D6" s="708"/>
      <c r="E6" s="708"/>
      <c r="F6" s="708"/>
      <c r="G6" s="708"/>
      <c r="H6" s="708"/>
      <c r="I6" s="708"/>
      <c r="J6" s="708"/>
      <c r="K6" s="708"/>
      <c r="L6" s="708"/>
      <c r="M6" s="708"/>
      <c r="N6" s="708"/>
      <c r="O6" s="708"/>
      <c r="P6" s="708"/>
      <c r="Q6" s="708"/>
      <c r="R6" s="708"/>
      <c r="S6" s="708"/>
      <c r="T6" s="708"/>
      <c r="U6" s="708"/>
      <c r="V6" s="708"/>
      <c r="W6" s="708"/>
      <c r="X6" s="708"/>
      <c r="Y6" s="708"/>
      <c r="Z6" s="708"/>
      <c r="AA6" s="708"/>
      <c r="AB6" s="708"/>
    </row>
    <row r="7" spans="1:28" s="60" customFormat="1" ht="16.5" customHeight="1" thickTop="1">
      <c r="A7" s="75"/>
      <c r="B7" s="709">
        <v>2002</v>
      </c>
      <c r="C7" s="709"/>
      <c r="D7" s="709"/>
      <c r="E7" s="709"/>
      <c r="F7" s="709"/>
      <c r="G7" s="709"/>
      <c r="H7" s="709"/>
      <c r="I7" s="709"/>
      <c r="J7" s="709"/>
      <c r="K7" s="709"/>
      <c r="L7" s="709"/>
      <c r="M7" s="709"/>
      <c r="N7" s="709"/>
      <c r="O7" s="710">
        <v>2010</v>
      </c>
      <c r="P7" s="710"/>
      <c r="Q7" s="710"/>
      <c r="R7" s="710"/>
      <c r="S7" s="710"/>
      <c r="T7" s="710"/>
      <c r="U7" s="710"/>
      <c r="V7" s="710"/>
      <c r="W7" s="710"/>
      <c r="X7" s="710"/>
      <c r="Y7" s="710"/>
      <c r="Z7" s="710"/>
      <c r="AA7" s="710"/>
      <c r="AB7" s="710"/>
    </row>
    <row r="8" spans="1:28" ht="28.15" customHeight="1">
      <c r="A8" s="77" t="s">
        <v>22</v>
      </c>
      <c r="B8" s="78" t="s">
        <v>117</v>
      </c>
      <c r="C8" s="79" t="s">
        <v>329</v>
      </c>
      <c r="D8" s="78" t="s">
        <v>118</v>
      </c>
      <c r="E8" s="79" t="s">
        <v>330</v>
      </c>
      <c r="F8" s="78" t="s">
        <v>119</v>
      </c>
      <c r="G8" s="79" t="s">
        <v>360</v>
      </c>
      <c r="H8" s="78" t="s">
        <v>361</v>
      </c>
      <c r="I8" s="79" t="s">
        <v>362</v>
      </c>
      <c r="J8" s="78" t="s">
        <v>331</v>
      </c>
      <c r="K8" s="79" t="s">
        <v>120</v>
      </c>
      <c r="L8" s="78" t="s">
        <v>121</v>
      </c>
      <c r="M8" s="79" t="s">
        <v>122</v>
      </c>
      <c r="N8" s="78" t="s">
        <v>123</v>
      </c>
      <c r="O8" s="79" t="s">
        <v>117</v>
      </c>
      <c r="P8" s="78" t="s">
        <v>329</v>
      </c>
      <c r="Q8" s="79" t="s">
        <v>118</v>
      </c>
      <c r="R8" s="78" t="s">
        <v>330</v>
      </c>
      <c r="S8" s="79" t="s">
        <v>119</v>
      </c>
      <c r="T8" s="78" t="s">
        <v>360</v>
      </c>
      <c r="U8" s="79" t="s">
        <v>361</v>
      </c>
      <c r="V8" s="78" t="s">
        <v>362</v>
      </c>
      <c r="W8" s="79" t="s">
        <v>331</v>
      </c>
      <c r="X8" s="78" t="s">
        <v>120</v>
      </c>
      <c r="Y8" s="79" t="s">
        <v>121</v>
      </c>
      <c r="Z8" s="78" t="s">
        <v>122</v>
      </c>
      <c r="AA8" s="79" t="s">
        <v>296</v>
      </c>
      <c r="AB8" s="78" t="s">
        <v>294</v>
      </c>
    </row>
    <row r="9" spans="1:28" ht="12.75" customHeight="1">
      <c r="A9" s="39" t="s">
        <v>9</v>
      </c>
      <c r="B9" s="39"/>
      <c r="C9" s="39"/>
      <c r="D9" s="39"/>
      <c r="E9" s="39"/>
      <c r="F9" s="39"/>
      <c r="G9" s="39"/>
      <c r="H9" s="39"/>
      <c r="I9" s="39"/>
      <c r="J9" s="39"/>
      <c r="K9" s="39"/>
      <c r="L9" s="39"/>
      <c r="M9" s="39"/>
      <c r="N9" s="39"/>
      <c r="O9" s="39"/>
      <c r="P9" s="39"/>
      <c r="Q9" s="39"/>
      <c r="R9" s="39"/>
      <c r="S9" s="39"/>
      <c r="T9" s="39"/>
      <c r="U9" s="39"/>
      <c r="V9" s="39"/>
      <c r="W9" s="39"/>
      <c r="X9" s="39"/>
      <c r="Y9" s="39"/>
      <c r="Z9" s="39"/>
      <c r="AA9" s="39"/>
      <c r="AB9" s="39"/>
    </row>
    <row r="10" spans="1:28">
      <c r="A10" s="11" t="s">
        <v>116</v>
      </c>
      <c r="B10" s="41">
        <v>16.247789531971453</v>
      </c>
      <c r="C10" s="16">
        <v>18.801008388489556</v>
      </c>
      <c r="D10" s="41">
        <v>14.211353812176469</v>
      </c>
      <c r="E10" s="16">
        <v>29.981860136498252</v>
      </c>
      <c r="F10" s="41">
        <v>7.1267724224813893</v>
      </c>
      <c r="G10" s="16">
        <v>3.3617814924131402</v>
      </c>
      <c r="H10" s="41">
        <v>3.8263845842632467</v>
      </c>
      <c r="I10" s="16">
        <v>1.3435905435527769</v>
      </c>
      <c r="J10" s="41">
        <v>3.6527399768929976</v>
      </c>
      <c r="K10" s="16">
        <v>1.2304729637581309</v>
      </c>
      <c r="L10" s="41">
        <v>0.91201048709433319</v>
      </c>
      <c r="M10" s="16">
        <v>11.922045567227649</v>
      </c>
      <c r="N10" s="41">
        <v>34.438236661133942</v>
      </c>
      <c r="O10" s="16">
        <v>27.5</v>
      </c>
      <c r="P10" s="41">
        <v>32.67968730159442</v>
      </c>
      <c r="Q10" s="16">
        <v>24.303479688496697</v>
      </c>
      <c r="R10" s="41">
        <v>47.079395099185987</v>
      </c>
      <c r="S10" s="16">
        <v>6.7054551918960144</v>
      </c>
      <c r="T10" s="41">
        <v>6.6997411110563361</v>
      </c>
      <c r="U10" s="16">
        <v>10.259837555777645</v>
      </c>
      <c r="V10" s="41">
        <v>5.7805210345399383</v>
      </c>
      <c r="W10" s="16">
        <v>9.3363225818980897</v>
      </c>
      <c r="X10" s="41">
        <v>6.910751285854924</v>
      </c>
      <c r="Y10" s="16">
        <v>4.279435732649735</v>
      </c>
      <c r="Z10" s="41">
        <v>33.664899409769063</v>
      </c>
      <c r="AA10" s="16">
        <v>2.4374849678592292</v>
      </c>
      <c r="AB10" s="41">
        <v>15.624612525563977</v>
      </c>
    </row>
    <row r="11" spans="1:28" ht="12.75" customHeight="1">
      <c r="A11" s="43" t="s">
        <v>167</v>
      </c>
      <c r="B11" s="43"/>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row>
    <row r="12" spans="1:28">
      <c r="A12" s="13" t="s">
        <v>124</v>
      </c>
      <c r="B12" s="42">
        <v>17.829735807799334</v>
      </c>
      <c r="C12" s="17">
        <v>18.989453920738761</v>
      </c>
      <c r="D12" s="42">
        <v>16.785717607780875</v>
      </c>
      <c r="E12" s="17">
        <v>32.101180539804133</v>
      </c>
      <c r="F12" s="42">
        <v>4.2681604858680817</v>
      </c>
      <c r="G12" s="17">
        <v>4.1575407793895307</v>
      </c>
      <c r="H12" s="42">
        <v>4.9110570335458199</v>
      </c>
      <c r="I12" s="17">
        <v>1.7088812741443966</v>
      </c>
      <c r="J12" s="42">
        <v>4.8369289508085753</v>
      </c>
      <c r="K12" s="17">
        <v>1.4208121031983119</v>
      </c>
      <c r="L12" s="42">
        <v>1.2213245600791653</v>
      </c>
      <c r="M12" s="17">
        <v>13.757413702676267</v>
      </c>
      <c r="N12" s="42">
        <v>31.274752590368646</v>
      </c>
      <c r="O12" s="17">
        <v>29.4</v>
      </c>
      <c r="P12" s="42">
        <v>33.80781044845633</v>
      </c>
      <c r="Q12" s="17">
        <v>24.754309824047581</v>
      </c>
      <c r="R12" s="42">
        <v>49.547873927087302</v>
      </c>
      <c r="S12" s="17">
        <v>7.1003119787716065</v>
      </c>
      <c r="T12" s="42">
        <v>7.095950392216924</v>
      </c>
      <c r="U12" s="17">
        <v>11.633604670808001</v>
      </c>
      <c r="V12" s="42">
        <v>6.4000016042617212</v>
      </c>
      <c r="W12" s="17">
        <v>10.721180816839935</v>
      </c>
      <c r="X12" s="42">
        <v>6.893462483086318</v>
      </c>
      <c r="Y12" s="17">
        <v>4.9407250360582893</v>
      </c>
      <c r="Z12" s="42">
        <v>36.002540749501051</v>
      </c>
      <c r="AA12" s="17">
        <v>2.6536494196833891</v>
      </c>
      <c r="AB12" s="42">
        <v>15.858828979183201</v>
      </c>
    </row>
    <row r="13" spans="1:28">
      <c r="A13" s="13" t="s">
        <v>125</v>
      </c>
      <c r="B13" s="42">
        <v>13.466183878776288</v>
      </c>
      <c r="C13" s="17">
        <v>18.469656328161566</v>
      </c>
      <c r="D13" s="42">
        <v>9.684736823564343</v>
      </c>
      <c r="E13" s="17">
        <v>26.255365940807319</v>
      </c>
      <c r="F13" s="42">
        <v>12.153195408314755</v>
      </c>
      <c r="G13" s="17">
        <v>1.9625629695984541</v>
      </c>
      <c r="H13" s="42">
        <v>1.9191573522825065</v>
      </c>
      <c r="I13" s="17">
        <v>0.70128379976548383</v>
      </c>
      <c r="J13" s="42">
        <v>1.5705284665361563</v>
      </c>
      <c r="K13" s="17">
        <v>0.89579129069433894</v>
      </c>
      <c r="L13" s="42">
        <v>0.36812996019264543</v>
      </c>
      <c r="M13" s="17">
        <v>8.6948371219936895</v>
      </c>
      <c r="N13" s="42">
        <v>40.000729717624445</v>
      </c>
      <c r="O13" s="17">
        <v>21.8</v>
      </c>
      <c r="P13" s="42">
        <v>29.384588576223187</v>
      </c>
      <c r="Q13" s="17">
        <v>22.986664401845633</v>
      </c>
      <c r="R13" s="42">
        <v>39.869294444794257</v>
      </c>
      <c r="S13" s="17">
        <v>5.5521306645541353</v>
      </c>
      <c r="T13" s="42">
        <v>5.5424661265263753</v>
      </c>
      <c r="U13" s="17">
        <v>6.2472452405811021</v>
      </c>
      <c r="V13" s="42">
        <v>3.9711001026491082</v>
      </c>
      <c r="W13" s="17">
        <v>5.2913345701989574</v>
      </c>
      <c r="X13" s="42">
        <v>6.9612495954805107</v>
      </c>
      <c r="Y13" s="17">
        <v>2.3478970111683988</v>
      </c>
      <c r="Z13" s="42">
        <v>26.836957779147735</v>
      </c>
      <c r="AA13" s="17">
        <v>1.8060971520363622</v>
      </c>
      <c r="AB13" s="42">
        <v>14.94049719655181</v>
      </c>
    </row>
    <row r="14" spans="1:28" ht="14.25" customHeight="1">
      <c r="A14" s="52" t="s">
        <v>166</v>
      </c>
      <c r="B14" s="43"/>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row>
    <row r="15" spans="1:28">
      <c r="A15" s="13" t="s">
        <v>126</v>
      </c>
      <c r="B15" s="45">
        <v>21.29696335698566</v>
      </c>
      <c r="C15" s="14">
        <v>25.303995612594335</v>
      </c>
      <c r="D15" s="45">
        <v>17.894327248016715</v>
      </c>
      <c r="E15" s="14">
        <v>31.144376944690773</v>
      </c>
      <c r="F15" s="45">
        <v>3.2720854134269839</v>
      </c>
      <c r="G15" s="14">
        <v>4.3847269784563156</v>
      </c>
      <c r="H15" s="45">
        <v>5.2410605904669794</v>
      </c>
      <c r="I15" s="14">
        <v>2.0160636568575065</v>
      </c>
      <c r="J15" s="45">
        <v>5.5630668416741509</v>
      </c>
      <c r="K15" s="14">
        <v>2.2685650561184714</v>
      </c>
      <c r="L15" s="45">
        <v>1.617644363551261</v>
      </c>
      <c r="M15" s="14">
        <v>16.841321691858063</v>
      </c>
      <c r="N15" s="45">
        <v>27.357701856611349</v>
      </c>
      <c r="O15" s="14">
        <v>32.241286649396017</v>
      </c>
      <c r="P15" s="45">
        <v>42.058265349394759</v>
      </c>
      <c r="Q15" s="14">
        <v>25.67746012285394</v>
      </c>
      <c r="R15" s="45">
        <v>47.919124655181825</v>
      </c>
      <c r="S15" s="14">
        <v>8.7022240509890025</v>
      </c>
      <c r="T15" s="45">
        <v>8.7022240509890025</v>
      </c>
      <c r="U15" s="14">
        <v>13.197036558074309</v>
      </c>
      <c r="V15" s="45">
        <v>7.1216237209712432</v>
      </c>
      <c r="W15" s="14">
        <v>12.504776020388883</v>
      </c>
      <c r="X15" s="45">
        <v>8.8974635657873193</v>
      </c>
      <c r="Y15" s="14">
        <v>6.1954956354521373</v>
      </c>
      <c r="Z15" s="45">
        <v>38.54447892043045</v>
      </c>
      <c r="AA15" s="14">
        <v>3.9773228253886947</v>
      </c>
      <c r="AB15" s="45">
        <v>16.751760304657619</v>
      </c>
    </row>
    <row r="16" spans="1:28">
      <c r="A16" s="13" t="s">
        <v>39</v>
      </c>
      <c r="B16" s="45">
        <v>15.441157693126197</v>
      </c>
      <c r="C16" s="14">
        <v>15.805916152372845</v>
      </c>
      <c r="D16" s="45">
        <v>14.604809533943392</v>
      </c>
      <c r="E16" s="14">
        <v>35.949350925728879</v>
      </c>
      <c r="F16" s="45">
        <v>8.9959565865077682</v>
      </c>
      <c r="G16" s="14">
        <v>4.6890827835709725</v>
      </c>
      <c r="H16" s="45">
        <v>3.5765056394977655</v>
      </c>
      <c r="I16" s="14">
        <v>1.3321983400723558</v>
      </c>
      <c r="J16" s="45">
        <v>3.2160034049797828</v>
      </c>
      <c r="K16" s="14">
        <v>0.98276228984890401</v>
      </c>
      <c r="L16" s="45">
        <v>0.67631410938497549</v>
      </c>
      <c r="M16" s="14">
        <v>12.70185145775697</v>
      </c>
      <c r="N16" s="45">
        <v>32.389444562672907</v>
      </c>
      <c r="O16" s="14">
        <v>23.359179617514396</v>
      </c>
      <c r="P16" s="45">
        <v>27.690494748857603</v>
      </c>
      <c r="Q16" s="14">
        <v>25.045160194013366</v>
      </c>
      <c r="R16" s="45">
        <v>50.908190895557127</v>
      </c>
      <c r="S16" s="14">
        <v>7.2895387195561181</v>
      </c>
      <c r="T16" s="45">
        <v>7.2895387195561181</v>
      </c>
      <c r="U16" s="14">
        <v>8.8270170629804614</v>
      </c>
      <c r="V16" s="45">
        <v>5.6098380882369234</v>
      </c>
      <c r="W16" s="14">
        <v>8.0568002571083444</v>
      </c>
      <c r="X16" s="45">
        <v>7.1938619076995822</v>
      </c>
      <c r="Y16" s="14">
        <v>2.3675393327742951</v>
      </c>
      <c r="Z16" s="45">
        <v>34.838180589058858</v>
      </c>
      <c r="AA16" s="14">
        <v>2.5130862975290262</v>
      </c>
      <c r="AB16" s="45">
        <v>12.948508143611265</v>
      </c>
    </row>
    <row r="17" spans="1:28">
      <c r="A17" s="13" t="s">
        <v>40</v>
      </c>
      <c r="B17" s="45">
        <v>12.134326186728742</v>
      </c>
      <c r="C17" s="14">
        <v>15.317629320036504</v>
      </c>
      <c r="D17" s="45">
        <v>14.688587035591942</v>
      </c>
      <c r="E17" s="14">
        <v>24.859073895274246</v>
      </c>
      <c r="F17" s="45">
        <v>10.219159601624188</v>
      </c>
      <c r="G17" s="14">
        <v>3.6594495218696683</v>
      </c>
      <c r="H17" s="45">
        <v>3.304191410848202</v>
      </c>
      <c r="I17" s="14">
        <v>1.1390479717486477</v>
      </c>
      <c r="J17" s="45">
        <v>3.1483857314798893</v>
      </c>
      <c r="K17" s="14">
        <v>0.98509397278029809</v>
      </c>
      <c r="L17" s="45">
        <v>0.63618448027299057</v>
      </c>
      <c r="M17" s="14">
        <v>9.5541418122660602</v>
      </c>
      <c r="N17" s="45">
        <v>39.679923816577833</v>
      </c>
      <c r="O17" s="14">
        <v>22.359227012488773</v>
      </c>
      <c r="P17" s="45">
        <v>24.868744585219314</v>
      </c>
      <c r="Q17" s="14">
        <v>23.996950757447234</v>
      </c>
      <c r="R17" s="45">
        <v>44.311511343046575</v>
      </c>
      <c r="S17" s="14">
        <v>5.9512256914519419</v>
      </c>
      <c r="T17" s="45">
        <v>5.9512256914519419</v>
      </c>
      <c r="U17" s="14">
        <v>9.0665200858673938</v>
      </c>
      <c r="V17" s="45">
        <v>5.7655114380526475</v>
      </c>
      <c r="W17" s="14">
        <v>8.1558190089056897</v>
      </c>
      <c r="X17" s="45">
        <v>6.7228107320670372</v>
      </c>
      <c r="Y17" s="14">
        <v>4.5136933158703121</v>
      </c>
      <c r="Z17" s="45">
        <v>28.1509782232507</v>
      </c>
      <c r="AA17" s="14">
        <v>1.856916329055798</v>
      </c>
      <c r="AB17" s="45">
        <v>14.034432915532816</v>
      </c>
    </row>
    <row r="18" spans="1:28">
      <c r="A18" s="13" t="s">
        <v>41</v>
      </c>
      <c r="B18" s="45">
        <v>13.685325687025806</v>
      </c>
      <c r="C18" s="14">
        <v>13.459488949224797</v>
      </c>
      <c r="D18" s="45">
        <v>12.654469791164455</v>
      </c>
      <c r="E18" s="14">
        <v>33.698520642492831</v>
      </c>
      <c r="F18" s="45">
        <v>11.532898576467304</v>
      </c>
      <c r="G18" s="14">
        <v>1.4628638128346316</v>
      </c>
      <c r="H18" s="45">
        <v>3.0633865360704409</v>
      </c>
      <c r="I18" s="14">
        <v>0.82341597097109798</v>
      </c>
      <c r="J18" s="45">
        <v>3.0342053845568273</v>
      </c>
      <c r="K18" s="14">
        <v>0.54492628587378522</v>
      </c>
      <c r="L18" s="45">
        <v>0.46880154279479308</v>
      </c>
      <c r="M18" s="14">
        <v>9.4204369560252736</v>
      </c>
      <c r="N18" s="45">
        <v>36.541779796493188</v>
      </c>
      <c r="O18" s="14">
        <v>28.45862532345657</v>
      </c>
      <c r="P18" s="45">
        <v>30.545406083759978</v>
      </c>
      <c r="Q18" s="14">
        <v>26.383505658407653</v>
      </c>
      <c r="R18" s="45">
        <v>50.725209066779207</v>
      </c>
      <c r="S18" s="14">
        <v>2.9524782603867044</v>
      </c>
      <c r="T18" s="45">
        <v>2.9930144486523105</v>
      </c>
      <c r="U18" s="14">
        <v>7.4925313461346246</v>
      </c>
      <c r="V18" s="45">
        <v>3.4400231000744088</v>
      </c>
      <c r="W18" s="14">
        <v>8.2205168641648996</v>
      </c>
      <c r="X18" s="45">
        <v>4.6305653965327673</v>
      </c>
      <c r="Y18" s="14">
        <v>2.6720566840287416</v>
      </c>
      <c r="Z18" s="45">
        <v>32.692713481336696</v>
      </c>
      <c r="AA18" s="14">
        <v>0.78962273580400477</v>
      </c>
      <c r="AB18" s="45">
        <v>18.789356196483904</v>
      </c>
    </row>
    <row r="19" spans="1:28">
      <c r="A19" s="13" t="s">
        <v>42</v>
      </c>
      <c r="B19" s="45">
        <v>13.435264622674058</v>
      </c>
      <c r="C19" s="14">
        <v>14.298939669250409</v>
      </c>
      <c r="D19" s="45">
        <v>12.737769395312464</v>
      </c>
      <c r="E19" s="14">
        <v>31.747245670124432</v>
      </c>
      <c r="F19" s="45">
        <v>11.337603790509926</v>
      </c>
      <c r="G19" s="14">
        <v>2.8802585274972974</v>
      </c>
      <c r="H19" s="45">
        <v>3.6875819398762566</v>
      </c>
      <c r="I19" s="14">
        <v>1.2219104354026267</v>
      </c>
      <c r="J19" s="45">
        <v>2.6732525243232055</v>
      </c>
      <c r="K19" s="14">
        <v>0.70037031073901146</v>
      </c>
      <c r="L19" s="45">
        <v>0.53706557490167217</v>
      </c>
      <c r="M19" s="14">
        <v>9.1916415576051698</v>
      </c>
      <c r="N19" s="45">
        <v>36.690089012581367</v>
      </c>
      <c r="O19" s="14">
        <v>26.373121528912119</v>
      </c>
      <c r="P19" s="45">
        <v>27.787589839921594</v>
      </c>
      <c r="Q19" s="14">
        <v>26.007125939235543</v>
      </c>
      <c r="R19" s="45">
        <v>54.528748774910163</v>
      </c>
      <c r="S19" s="14">
        <v>7.3219536099313949</v>
      </c>
      <c r="T19" s="45">
        <v>7.3219536099313949</v>
      </c>
      <c r="U19" s="14">
        <v>11.335143743874552</v>
      </c>
      <c r="V19" s="45">
        <v>6.4455039202874875</v>
      </c>
      <c r="W19" s="14">
        <v>9.4474844821953603</v>
      </c>
      <c r="X19" s="45">
        <v>8.4495467167592295</v>
      </c>
      <c r="Y19" s="14">
        <v>5.7660895132309697</v>
      </c>
      <c r="Z19" s="45">
        <v>35.043184416857237</v>
      </c>
      <c r="AA19" s="14">
        <v>1.9453405749754979</v>
      </c>
      <c r="AB19" s="45">
        <v>19.031260209081999</v>
      </c>
    </row>
    <row r="20" spans="1:28">
      <c r="A20" s="13" t="s">
        <v>43</v>
      </c>
      <c r="B20" s="45">
        <v>18.612680477087256</v>
      </c>
      <c r="C20" s="14">
        <v>19.70741928369047</v>
      </c>
      <c r="D20" s="45">
        <v>9.4743048132878638</v>
      </c>
      <c r="E20" s="14">
        <v>23.069255696374341</v>
      </c>
      <c r="F20" s="45">
        <v>4.9324748477290852</v>
      </c>
      <c r="G20" s="14">
        <v>2.6751327598785224</v>
      </c>
      <c r="H20" s="45">
        <v>2.846914711321491</v>
      </c>
      <c r="I20" s="14">
        <v>1.0001526950679493</v>
      </c>
      <c r="J20" s="45">
        <v>2.6853124310751428</v>
      </c>
      <c r="K20" s="14">
        <v>0.57472726964252385</v>
      </c>
      <c r="L20" s="45">
        <v>0.56285098657980015</v>
      </c>
      <c r="M20" s="14">
        <v>8.2871006599820163</v>
      </c>
      <c r="N20" s="45">
        <v>40.162620247366007</v>
      </c>
      <c r="O20" s="14">
        <v>28.69619741377538</v>
      </c>
      <c r="P20" s="45">
        <v>28.975446627423302</v>
      </c>
      <c r="Q20" s="14">
        <v>17.957266304385069</v>
      </c>
      <c r="R20" s="45">
        <v>43.44877918411261</v>
      </c>
      <c r="S20" s="14">
        <v>5.9269360707751133</v>
      </c>
      <c r="T20" s="45">
        <v>5.9269360707751133</v>
      </c>
      <c r="U20" s="14">
        <v>7.8909317672534893</v>
      </c>
      <c r="V20" s="45">
        <v>3.809781603130332</v>
      </c>
      <c r="W20" s="14">
        <v>6.146223796829922</v>
      </c>
      <c r="X20" s="45">
        <v>4.0479143681429752</v>
      </c>
      <c r="Y20" s="14">
        <v>2.1473065299773175</v>
      </c>
      <c r="Z20" s="45">
        <v>31.898140851247543</v>
      </c>
      <c r="AA20" s="14">
        <v>1.4808774250138768</v>
      </c>
      <c r="AB20" s="45">
        <v>14.622379682992182</v>
      </c>
    </row>
    <row r="21" spans="1:28">
      <c r="A21" s="13" t="s">
        <v>44</v>
      </c>
      <c r="B21" s="45">
        <v>13.011469114767438</v>
      </c>
      <c r="C21" s="14">
        <v>18.882079190295755</v>
      </c>
      <c r="D21" s="45">
        <v>6.7988200289906668</v>
      </c>
      <c r="E21" s="14">
        <v>32.623401062991128</v>
      </c>
      <c r="F21" s="45">
        <v>7.1395875187549267</v>
      </c>
      <c r="G21" s="14">
        <v>1.7737710754520255</v>
      </c>
      <c r="H21" s="45">
        <v>2.2607634208987109</v>
      </c>
      <c r="I21" s="14">
        <v>0.60015766854004016</v>
      </c>
      <c r="J21" s="45">
        <v>1.5804999618543856</v>
      </c>
      <c r="K21" s="14">
        <v>0.36111181751138011</v>
      </c>
      <c r="L21" s="45">
        <v>0.41451567784757015</v>
      </c>
      <c r="M21" s="14">
        <v>9.1511329247514173</v>
      </c>
      <c r="N21" s="45">
        <v>35.388958116115248</v>
      </c>
      <c r="O21" s="14">
        <v>20.605128862127135</v>
      </c>
      <c r="P21" s="45">
        <v>30.936519121132534</v>
      </c>
      <c r="Q21" s="14">
        <v>19.24924732560374</v>
      </c>
      <c r="R21" s="45">
        <v>44.843379668182692</v>
      </c>
      <c r="S21" s="14">
        <v>3.6587449020989475</v>
      </c>
      <c r="T21" s="45">
        <v>3.6587449020989475</v>
      </c>
      <c r="U21" s="14">
        <v>7.5779898789315219</v>
      </c>
      <c r="V21" s="45">
        <v>4.7028804475476695</v>
      </c>
      <c r="W21" s="14">
        <v>5.3381162855251638</v>
      </c>
      <c r="X21" s="45">
        <v>2.3690560075160674</v>
      </c>
      <c r="Y21" s="14">
        <v>0.91175026156769789</v>
      </c>
      <c r="Z21" s="45">
        <v>29.008391518800845</v>
      </c>
      <c r="AA21" s="14">
        <v>0.38968248884333695</v>
      </c>
      <c r="AB21" s="45">
        <v>14.932846497128093</v>
      </c>
    </row>
    <row r="22" spans="1:28">
      <c r="A22" s="13" t="s">
        <v>127</v>
      </c>
      <c r="B22" s="45">
        <v>9.9049604001667362</v>
      </c>
      <c r="C22" s="14">
        <v>14.416006669445602</v>
      </c>
      <c r="D22" s="45">
        <v>11.192163401417258</v>
      </c>
      <c r="E22" s="14">
        <v>32.484368486869528</v>
      </c>
      <c r="F22" s="45">
        <v>6.058357649020425</v>
      </c>
      <c r="G22" s="14">
        <v>0.9520633597332222</v>
      </c>
      <c r="H22" s="45">
        <v>2.3943309712380159</v>
      </c>
      <c r="I22" s="14">
        <v>0.58190912880366819</v>
      </c>
      <c r="J22" s="45">
        <v>1.1946644435181326</v>
      </c>
      <c r="K22" s="14">
        <v>0.47853272196748647</v>
      </c>
      <c r="L22" s="45">
        <v>0.51187994997915798</v>
      </c>
      <c r="M22" s="14">
        <v>8.1859107961650679</v>
      </c>
      <c r="N22" s="45">
        <v>38.862859524801998</v>
      </c>
      <c r="O22" s="14">
        <v>20.877716233489561</v>
      </c>
      <c r="P22" s="45">
        <v>25.166132203111104</v>
      </c>
      <c r="Q22" s="14">
        <v>24.785653951666557</v>
      </c>
      <c r="R22" s="45">
        <v>41.940065331629029</v>
      </c>
      <c r="S22" s="14">
        <v>4.754109389366044</v>
      </c>
      <c r="T22" s="45">
        <v>4.5851740557187606</v>
      </c>
      <c r="U22" s="14">
        <v>8.4669492222247129</v>
      </c>
      <c r="V22" s="45">
        <v>5.7781864119181634</v>
      </c>
      <c r="W22" s="14">
        <v>10.112199971594944</v>
      </c>
      <c r="X22" s="45">
        <v>5.0090073927896013</v>
      </c>
      <c r="Y22" s="14">
        <v>2.4779673939856033</v>
      </c>
      <c r="Z22" s="45">
        <v>30.466665171663713</v>
      </c>
      <c r="AA22" s="14">
        <v>1.1048071819941845</v>
      </c>
      <c r="AB22" s="45">
        <v>15.328265273323915</v>
      </c>
    </row>
    <row r="23" spans="1:28">
      <c r="A23" s="13" t="s">
        <v>45</v>
      </c>
      <c r="B23" s="45">
        <v>11.584482378114895</v>
      </c>
      <c r="C23" s="14">
        <v>12.456700922114434</v>
      </c>
      <c r="D23" s="45">
        <v>11.125824001842309</v>
      </c>
      <c r="E23" s="14">
        <v>29.395396144582939</v>
      </c>
      <c r="F23" s="45">
        <v>10.423443392152912</v>
      </c>
      <c r="G23" s="14">
        <v>1.5285414087912721</v>
      </c>
      <c r="H23" s="45">
        <v>3.0868284444956196</v>
      </c>
      <c r="I23" s="14">
        <v>0.73884299106671658</v>
      </c>
      <c r="J23" s="45">
        <v>2.6166556319986181</v>
      </c>
      <c r="K23" s="14">
        <v>0.54021896619553433</v>
      </c>
      <c r="L23" s="45">
        <v>0.563247838644367</v>
      </c>
      <c r="M23" s="14">
        <v>8.2270646823454907</v>
      </c>
      <c r="N23" s="45">
        <v>42.534327412994038</v>
      </c>
      <c r="O23" s="14">
        <v>27.95611505250276</v>
      </c>
      <c r="P23" s="45">
        <v>28.068223635227767</v>
      </c>
      <c r="Q23" s="14">
        <v>25.831186724974543</v>
      </c>
      <c r="R23" s="45">
        <v>40.471198363728163</v>
      </c>
      <c r="S23" s="14">
        <v>3.297361597247777</v>
      </c>
      <c r="T23" s="45">
        <v>3.297361597247777</v>
      </c>
      <c r="U23" s="14">
        <v>6.7282265449161756</v>
      </c>
      <c r="V23" s="45">
        <v>3.5797725308298602</v>
      </c>
      <c r="W23" s="14">
        <v>2.7522229163635741</v>
      </c>
      <c r="X23" s="45">
        <v>4.6709056833060902</v>
      </c>
      <c r="Y23" s="14">
        <v>2.2729801199818573</v>
      </c>
      <c r="Z23" s="45">
        <v>23.019058459063253</v>
      </c>
      <c r="AA23" s="14">
        <v>0.82583803305063719</v>
      </c>
      <c r="AB23" s="45">
        <v>11.45903757776998</v>
      </c>
    </row>
    <row r="24" spans="1:28" ht="12.75" customHeight="1">
      <c r="A24" s="53" t="s">
        <v>295</v>
      </c>
      <c r="B24" s="43"/>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row>
    <row r="25" spans="1:28">
      <c r="A25" s="13" t="s">
        <v>3</v>
      </c>
      <c r="B25" s="54">
        <v>12.130378845070124</v>
      </c>
      <c r="C25" s="14">
        <v>15.297610819891757</v>
      </c>
      <c r="D25" s="54">
        <v>14.66841752703378</v>
      </c>
      <c r="E25" s="14">
        <v>24.847154143053089</v>
      </c>
      <c r="F25" s="54">
        <v>10.217546172739741</v>
      </c>
      <c r="G25" s="14">
        <v>3.6589969058682179</v>
      </c>
      <c r="H25" s="54">
        <v>3.3020021478165638</v>
      </c>
      <c r="I25" s="14">
        <v>1.1408946400280704</v>
      </c>
      <c r="J25" s="54">
        <v>3.1480930153430662</v>
      </c>
      <c r="K25" s="14">
        <v>0.9848589565013981</v>
      </c>
      <c r="L25" s="54">
        <v>0.63716785930738229</v>
      </c>
      <c r="M25" s="14">
        <v>9.5463534965815686</v>
      </c>
      <c r="N25" s="54">
        <v>39.719986390073259</v>
      </c>
      <c r="O25" s="14">
        <v>22.359227012488773</v>
      </c>
      <c r="P25" s="54">
        <v>24.868744585219314</v>
      </c>
      <c r="Q25" s="14">
        <v>23.996950757447234</v>
      </c>
      <c r="R25" s="54">
        <v>44.311511343046575</v>
      </c>
      <c r="S25" s="14">
        <v>5.9512256914519419</v>
      </c>
      <c r="T25" s="54">
        <v>5.9512256914519419</v>
      </c>
      <c r="U25" s="14">
        <v>9.0665200858673938</v>
      </c>
      <c r="V25" s="54">
        <v>5.7655114380526475</v>
      </c>
      <c r="W25" s="14">
        <v>8.1558190089056897</v>
      </c>
      <c r="X25" s="54">
        <v>6.7228107320670372</v>
      </c>
      <c r="Y25" s="14">
        <v>4.5136933158703121</v>
      </c>
      <c r="Z25" s="54">
        <v>28.1509782232507</v>
      </c>
      <c r="AA25" s="14">
        <v>1.856916329055798</v>
      </c>
      <c r="AB25" s="54">
        <v>14.034432915532816</v>
      </c>
    </row>
    <row r="26" spans="1:28">
      <c r="A26" s="13" t="s">
        <v>4</v>
      </c>
      <c r="B26" s="54">
        <v>13.440357439733999</v>
      </c>
      <c r="C26" s="14">
        <v>14.301052923247436</v>
      </c>
      <c r="D26" s="54">
        <v>12.733790523690772</v>
      </c>
      <c r="E26" s="14">
        <v>31.73201256118962</v>
      </c>
      <c r="F26" s="54">
        <v>11.32816107878452</v>
      </c>
      <c r="G26" s="14">
        <v>2.8787983744342847</v>
      </c>
      <c r="H26" s="54">
        <v>3.6869631476863396</v>
      </c>
      <c r="I26" s="14">
        <v>1.2180197654013114</v>
      </c>
      <c r="J26" s="54">
        <v>2.6663664911794589</v>
      </c>
      <c r="K26" s="14">
        <v>0.6979080077583818</v>
      </c>
      <c r="L26" s="54">
        <v>0.53742957421261661</v>
      </c>
      <c r="M26" s="14">
        <v>9.1755564791724389</v>
      </c>
      <c r="N26" s="54">
        <v>36.709730303869954</v>
      </c>
      <c r="O26" s="14">
        <v>26.373121528912119</v>
      </c>
      <c r="P26" s="54">
        <v>27.787589839921594</v>
      </c>
      <c r="Q26" s="14">
        <v>26.007125939235543</v>
      </c>
      <c r="R26" s="54">
        <v>54.528748774910163</v>
      </c>
      <c r="S26" s="14">
        <v>7.3219536099313949</v>
      </c>
      <c r="T26" s="54">
        <v>7.3219536099313949</v>
      </c>
      <c r="U26" s="14">
        <v>11.335143743874552</v>
      </c>
      <c r="V26" s="54">
        <v>6.4455039202874875</v>
      </c>
      <c r="W26" s="14">
        <v>9.4474844821953603</v>
      </c>
      <c r="X26" s="54">
        <v>8.4495467167592295</v>
      </c>
      <c r="Y26" s="14">
        <v>5.7660895132309697</v>
      </c>
      <c r="Z26" s="54">
        <v>35.043184416857237</v>
      </c>
      <c r="AA26" s="14">
        <v>1.9453405749754979</v>
      </c>
      <c r="AB26" s="54">
        <v>19.031260209081999</v>
      </c>
    </row>
    <row r="27" spans="1:28">
      <c r="A27" s="13" t="s">
        <v>5</v>
      </c>
      <c r="B27" s="54">
        <v>13.674179205259202</v>
      </c>
      <c r="C27" s="14">
        <v>13.456956848555885</v>
      </c>
      <c r="D27" s="54">
        <v>12.62692537997987</v>
      </c>
      <c r="E27" s="14">
        <v>33.665006179052376</v>
      </c>
      <c r="F27" s="54">
        <v>11.533806423666409</v>
      </c>
      <c r="G27" s="14">
        <v>1.4581289574600909</v>
      </c>
      <c r="H27" s="54">
        <v>3.0544903237313834</v>
      </c>
      <c r="I27" s="14">
        <v>0.82238728007032658</v>
      </c>
      <c r="J27" s="54">
        <v>3.0302837267967031</v>
      </c>
      <c r="K27" s="14">
        <v>0.54655947815673134</v>
      </c>
      <c r="L27" s="54">
        <v>0.46948057739103843</v>
      </c>
      <c r="M27" s="14">
        <v>9.406173956249761</v>
      </c>
      <c r="N27" s="54">
        <v>36.576804984010906</v>
      </c>
      <c r="O27" s="14">
        <v>28.45862532345657</v>
      </c>
      <c r="P27" s="54">
        <v>30.545406083759978</v>
      </c>
      <c r="Q27" s="14">
        <v>26.383505658407653</v>
      </c>
      <c r="R27" s="54">
        <v>50.725209066779207</v>
      </c>
      <c r="S27" s="14">
        <v>2.9524782603867044</v>
      </c>
      <c r="T27" s="54">
        <v>2.9930144486523105</v>
      </c>
      <c r="U27" s="14">
        <v>7.4925313461346246</v>
      </c>
      <c r="V27" s="54">
        <v>3.4400231000744088</v>
      </c>
      <c r="W27" s="14">
        <v>8.2205168641648996</v>
      </c>
      <c r="X27" s="54">
        <v>4.6305653965327673</v>
      </c>
      <c r="Y27" s="14">
        <v>2.6720566840287416</v>
      </c>
      <c r="Z27" s="54">
        <v>32.692713481336696</v>
      </c>
      <c r="AA27" s="14">
        <v>0.78962273580400477</v>
      </c>
      <c r="AB27" s="54">
        <v>18.789356196483904</v>
      </c>
    </row>
    <row r="28" spans="1:28">
      <c r="A28" s="13" t="s">
        <v>6</v>
      </c>
      <c r="B28" s="54">
        <v>11.584778420038536</v>
      </c>
      <c r="C28" s="14">
        <v>12.445086705202311</v>
      </c>
      <c r="D28" s="54">
        <v>11.133911368015415</v>
      </c>
      <c r="E28" s="14">
        <v>29.387283236994222</v>
      </c>
      <c r="F28" s="54">
        <v>10.425818882466281</v>
      </c>
      <c r="G28" s="14">
        <v>1.5279383429672448</v>
      </c>
      <c r="H28" s="54">
        <v>3.0770712909441231</v>
      </c>
      <c r="I28" s="14">
        <v>0.74084778420038544</v>
      </c>
      <c r="J28" s="54">
        <v>2.6136801541425818</v>
      </c>
      <c r="K28" s="14">
        <v>0.53949903660886322</v>
      </c>
      <c r="L28" s="54">
        <v>0.56262042389210021</v>
      </c>
      <c r="M28" s="14">
        <v>8.2109826589595372</v>
      </c>
      <c r="N28" s="54">
        <v>42.566473988439306</v>
      </c>
      <c r="O28" s="14">
        <v>27.95611505250276</v>
      </c>
      <c r="P28" s="54">
        <v>28.068223635227767</v>
      </c>
      <c r="Q28" s="14">
        <v>25.831186724974543</v>
      </c>
      <c r="R28" s="54">
        <v>40.471198363728163</v>
      </c>
      <c r="S28" s="14">
        <v>3.297361597247777</v>
      </c>
      <c r="T28" s="54">
        <v>3.297361597247777</v>
      </c>
      <c r="U28" s="14">
        <v>6.7282265449161756</v>
      </c>
      <c r="V28" s="54">
        <v>3.5797725308298602</v>
      </c>
      <c r="W28" s="14">
        <v>2.7522229163635741</v>
      </c>
      <c r="X28" s="54">
        <v>4.6709056833060902</v>
      </c>
      <c r="Y28" s="14">
        <v>2.2729801199818573</v>
      </c>
      <c r="Z28" s="54">
        <v>23.019058459063253</v>
      </c>
      <c r="AA28" s="14">
        <v>0.82583803305063719</v>
      </c>
      <c r="AB28" s="54">
        <v>11.45903757776998</v>
      </c>
    </row>
    <row r="29" spans="1:28">
      <c r="A29" s="13" t="s">
        <v>2</v>
      </c>
      <c r="B29" s="54">
        <v>13.723861554006611</v>
      </c>
      <c r="C29" s="14">
        <v>15.573033515439022</v>
      </c>
      <c r="D29" s="54">
        <v>14.086503056977959</v>
      </c>
      <c r="E29" s="14">
        <v>35.862119162199654</v>
      </c>
      <c r="F29" s="54">
        <v>8.5197205048723266</v>
      </c>
      <c r="G29" s="14">
        <v>4.7451662071209606</v>
      </c>
      <c r="H29" s="54">
        <v>3.4855542806254385</v>
      </c>
      <c r="I29" s="14">
        <v>1.3478104502406192</v>
      </c>
      <c r="J29" s="54">
        <v>3.0753883303933827</v>
      </c>
      <c r="K29" s="14">
        <v>1.0609511739822919</v>
      </c>
      <c r="L29" s="54">
        <v>0.70730078265486118</v>
      </c>
      <c r="M29" s="14">
        <v>12.2621636896097</v>
      </c>
      <c r="N29" s="54">
        <v>32.931444914455994</v>
      </c>
      <c r="O29" s="14">
        <v>20.044119745232251</v>
      </c>
      <c r="P29" s="54">
        <v>27.394118098973102</v>
      </c>
      <c r="Q29" s="14">
        <v>23.167622106699543</v>
      </c>
      <c r="R29" s="54">
        <v>53.617928859654576</v>
      </c>
      <c r="S29" s="14">
        <v>8.3315346427800563</v>
      </c>
      <c r="T29" s="54">
        <v>8.3315346427800563</v>
      </c>
      <c r="U29" s="14">
        <v>9.9466977870618667</v>
      </c>
      <c r="V29" s="54">
        <v>5.5028955869279708</v>
      </c>
      <c r="W29" s="14">
        <v>11.481011315287894</v>
      </c>
      <c r="X29" s="54">
        <v>7.4187754026932797</v>
      </c>
      <c r="Y29" s="14">
        <v>2.8425407997892789</v>
      </c>
      <c r="Z29" s="54">
        <v>38.290890333532104</v>
      </c>
      <c r="AA29" s="14">
        <v>2.7481552751630711</v>
      </c>
      <c r="AB29" s="54">
        <v>15.269602373539859</v>
      </c>
    </row>
    <row r="30" spans="1:28">
      <c r="A30" s="13" t="s">
        <v>8</v>
      </c>
      <c r="B30" s="54">
        <v>13.009985003268518</v>
      </c>
      <c r="C30" s="14">
        <v>18.851019649563558</v>
      </c>
      <c r="D30" s="54">
        <v>6.8049271312662629</v>
      </c>
      <c r="E30" s="14">
        <v>32.623658946127129</v>
      </c>
      <c r="F30" s="54">
        <v>7.1215247958778223</v>
      </c>
      <c r="G30" s="14">
        <v>1.7790994270479512</v>
      </c>
      <c r="H30" s="54">
        <v>2.2597638976120589</v>
      </c>
      <c r="I30" s="14">
        <v>0.59474217157798936</v>
      </c>
      <c r="J30" s="54">
        <v>1.5727341476857608</v>
      </c>
      <c r="K30" s="14">
        <v>0.36274145378571337</v>
      </c>
      <c r="L30" s="54">
        <v>0.41144878680287628</v>
      </c>
      <c r="M30" s="14">
        <v>9.1544150633836203</v>
      </c>
      <c r="N30" s="54">
        <v>35.412794647320453</v>
      </c>
      <c r="O30" s="14">
        <v>20.605128862127135</v>
      </c>
      <c r="P30" s="54">
        <v>30.936519121132534</v>
      </c>
      <c r="Q30" s="14">
        <v>19.24924732560374</v>
      </c>
      <c r="R30" s="54">
        <v>44.843379668182692</v>
      </c>
      <c r="S30" s="14">
        <v>3.6587449020989475</v>
      </c>
      <c r="T30" s="54">
        <v>3.6587449020989475</v>
      </c>
      <c r="U30" s="14">
        <v>7.5779898789315219</v>
      </c>
      <c r="V30" s="54">
        <v>4.7028804475476695</v>
      </c>
      <c r="W30" s="14">
        <v>5.3381162855251638</v>
      </c>
      <c r="X30" s="54">
        <v>2.3690560075160674</v>
      </c>
      <c r="Y30" s="14">
        <v>0.91175026156769789</v>
      </c>
      <c r="Z30" s="54">
        <v>29.008391518800845</v>
      </c>
      <c r="AA30" s="14">
        <v>0.38968248884333695</v>
      </c>
      <c r="AB30" s="54">
        <v>14.932846497128093</v>
      </c>
    </row>
    <row r="31" spans="1:28">
      <c r="A31" s="13" t="s">
        <v>46</v>
      </c>
      <c r="B31" s="54">
        <v>9.9969368717106182</v>
      </c>
      <c r="C31" s="14">
        <v>13.593327949653307</v>
      </c>
      <c r="D31" s="54">
        <v>11.492300409345326</v>
      </c>
      <c r="E31" s="14">
        <v>32.281195176965277</v>
      </c>
      <c r="F31" s="54">
        <v>4.2104090668597367</v>
      </c>
      <c r="G31" s="14">
        <v>0.88134554871766324</v>
      </c>
      <c r="H31" s="54">
        <v>2.7317535017125674</v>
      </c>
      <c r="I31" s="14">
        <v>0.59174069226699344</v>
      </c>
      <c r="J31" s="54">
        <v>1.2419592882403721</v>
      </c>
      <c r="K31" s="14">
        <v>0.36200607056333711</v>
      </c>
      <c r="L31" s="54">
        <v>0.50123917462615908</v>
      </c>
      <c r="M31" s="14">
        <v>7.9404639247027369</v>
      </c>
      <c r="N31" s="54">
        <v>41.306284982317401</v>
      </c>
      <c r="O31" s="14">
        <v>22.927555993232836</v>
      </c>
      <c r="P31" s="54">
        <v>24.286038936444211</v>
      </c>
      <c r="Q31" s="14">
        <v>25.548569552811657</v>
      </c>
      <c r="R31" s="54">
        <v>31.573365654117115</v>
      </c>
      <c r="S31" s="14">
        <v>2.3432568239779816</v>
      </c>
      <c r="T31" s="54">
        <v>2.0579249046789387</v>
      </c>
      <c r="U31" s="14">
        <v>7.840315127641845</v>
      </c>
      <c r="V31" s="54">
        <v>7.1421356967906471</v>
      </c>
      <c r="W31" s="14">
        <v>1.7839557609272023</v>
      </c>
      <c r="X31" s="54">
        <v>4.3936065449587156</v>
      </c>
      <c r="Y31" s="14">
        <v>1.3988839229351311</v>
      </c>
      <c r="Z31" s="54">
        <v>17.619877282024088</v>
      </c>
      <c r="AA31" s="14">
        <v>0.22220538848067065</v>
      </c>
      <c r="AB31" s="54">
        <v>11.608969017498675</v>
      </c>
    </row>
    <row r="32" spans="1:28">
      <c r="A32" s="13" t="s">
        <v>47</v>
      </c>
      <c r="B32" s="54">
        <v>17.324485332931154</v>
      </c>
      <c r="C32" s="14">
        <v>18.269361284970966</v>
      </c>
      <c r="D32" s="54">
        <v>9.9690822713219216</v>
      </c>
      <c r="E32" s="14">
        <v>21.722343714651988</v>
      </c>
      <c r="F32" s="54">
        <v>4.9385415881155268</v>
      </c>
      <c r="G32" s="14">
        <v>2.3391901063268232</v>
      </c>
      <c r="H32" s="54">
        <v>2.8104969459316793</v>
      </c>
      <c r="I32" s="14">
        <v>0.86720458487293572</v>
      </c>
      <c r="J32" s="54">
        <v>2.6008596636754393</v>
      </c>
      <c r="K32" s="14">
        <v>0.26996455772566169</v>
      </c>
      <c r="L32" s="54">
        <v>0.54294547922479452</v>
      </c>
      <c r="M32" s="14">
        <v>7.1759294170877013</v>
      </c>
      <c r="N32" s="54">
        <v>41.664278712012667</v>
      </c>
      <c r="O32" s="14">
        <v>30.39384258229688</v>
      </c>
      <c r="P32" s="54">
        <v>28.895711178490263</v>
      </c>
      <c r="Q32" s="14">
        <v>20.574627229975643</v>
      </c>
      <c r="R32" s="54">
        <v>42.192847805687691</v>
      </c>
      <c r="S32" s="14">
        <v>4.7048485867554772</v>
      </c>
      <c r="T32" s="54">
        <v>4.7048485867554772</v>
      </c>
      <c r="U32" s="14">
        <v>8.0997814095019063</v>
      </c>
      <c r="V32" s="54">
        <v>3.0684030960659134</v>
      </c>
      <c r="W32" s="14">
        <v>7.2503701935854812</v>
      </c>
      <c r="X32" s="54">
        <v>2.8416764752146584</v>
      </c>
      <c r="Y32" s="14">
        <v>1.8116433340746245</v>
      </c>
      <c r="Z32" s="54">
        <v>30.327668783866613</v>
      </c>
      <c r="AA32" s="14">
        <v>1.4032099716320519</v>
      </c>
      <c r="AB32" s="54">
        <v>13.968095550625668</v>
      </c>
    </row>
    <row r="33" spans="1:28">
      <c r="A33" s="13" t="s">
        <v>7</v>
      </c>
      <c r="B33" s="54">
        <v>19.642461104203772</v>
      </c>
      <c r="C33" s="14">
        <v>20.04570046036493</v>
      </c>
      <c r="D33" s="54">
        <v>10.216741153936624</v>
      </c>
      <c r="E33" s="14">
        <v>27.348365200443563</v>
      </c>
      <c r="F33" s="54">
        <v>6.9209314829127315</v>
      </c>
      <c r="G33" s="14">
        <v>2.3737356766020361</v>
      </c>
      <c r="H33" s="54">
        <v>2.7057360798413925</v>
      </c>
      <c r="I33" s="14">
        <v>0.94694042138512724</v>
      </c>
      <c r="J33" s="54">
        <v>2.4980678114183941</v>
      </c>
      <c r="K33" s="14">
        <v>0.75069726805336201</v>
      </c>
      <c r="L33" s="54">
        <v>0.51547431029268453</v>
      </c>
      <c r="M33" s="14">
        <v>9.9633724251486946</v>
      </c>
      <c r="N33" s="54">
        <v>36.529453274639607</v>
      </c>
      <c r="O33" s="14">
        <v>28.810688746706813</v>
      </c>
      <c r="P33" s="54">
        <v>28.730397691632163</v>
      </c>
      <c r="Q33" s="14">
        <v>19.990590891983441</v>
      </c>
      <c r="R33" s="54">
        <v>44.76539957345377</v>
      </c>
      <c r="S33" s="14">
        <v>6.3273115042027346</v>
      </c>
      <c r="T33" s="54">
        <v>6.3273115042027346</v>
      </c>
      <c r="U33" s="14">
        <v>6.2225567682850338</v>
      </c>
      <c r="V33" s="54">
        <v>4.8168360306109648</v>
      </c>
      <c r="W33" s="14">
        <v>4.4617990214527659</v>
      </c>
      <c r="X33" s="54">
        <v>5.6398193451260816</v>
      </c>
      <c r="Y33" s="14">
        <v>2.3667043030987331</v>
      </c>
      <c r="Z33" s="54">
        <v>33.638188433069878</v>
      </c>
      <c r="AA33" s="14">
        <v>1.4602935641701167</v>
      </c>
      <c r="AB33" s="54">
        <v>13.516497302722369</v>
      </c>
    </row>
    <row r="34" spans="1:28">
      <c r="A34" s="13" t="s">
        <v>1</v>
      </c>
      <c r="B34" s="54">
        <v>21.298597569006319</v>
      </c>
      <c r="C34" s="14">
        <v>25.304936336175583</v>
      </c>
      <c r="D34" s="54">
        <v>17.886341202977917</v>
      </c>
      <c r="E34" s="14">
        <v>31.128501651959763</v>
      </c>
      <c r="F34" s="54">
        <v>3.2746048537735919</v>
      </c>
      <c r="G34" s="14">
        <v>4.3847388090878319</v>
      </c>
      <c r="H34" s="54">
        <v>5.2379799215726264</v>
      </c>
      <c r="I34" s="14">
        <v>2.0163397443250615</v>
      </c>
      <c r="J34" s="54">
        <v>5.5605829513220639</v>
      </c>
      <c r="K34" s="14">
        <v>2.2641691130965786</v>
      </c>
      <c r="L34" s="54">
        <v>1.6168388018653761</v>
      </c>
      <c r="M34" s="14">
        <v>16.819683599785311</v>
      </c>
      <c r="N34" s="54">
        <v>27.378914110837794</v>
      </c>
      <c r="O34" s="14">
        <v>32.241286649396017</v>
      </c>
      <c r="P34" s="54">
        <v>42.058265349394759</v>
      </c>
      <c r="Q34" s="14">
        <v>25.67746012285394</v>
      </c>
      <c r="R34" s="54">
        <v>47.919124655181825</v>
      </c>
      <c r="S34" s="14">
        <v>8.7022240509890025</v>
      </c>
      <c r="T34" s="54">
        <v>8.7022240509890025</v>
      </c>
      <c r="U34" s="14">
        <v>13.197036558074309</v>
      </c>
      <c r="V34" s="54">
        <v>7.1216237209712432</v>
      </c>
      <c r="W34" s="14">
        <v>12.504776020388883</v>
      </c>
      <c r="X34" s="54">
        <v>8.8974635657873193</v>
      </c>
      <c r="Y34" s="14">
        <v>6.1954956354521373</v>
      </c>
      <c r="Z34" s="54">
        <v>38.54447892043045</v>
      </c>
      <c r="AA34" s="14">
        <v>3.9773228253886947</v>
      </c>
      <c r="AB34" s="54">
        <v>16.751760304657619</v>
      </c>
    </row>
    <row r="35" spans="1:28" ht="10.9" customHeight="1">
      <c r="A35" s="43" t="s">
        <v>158</v>
      </c>
      <c r="B35" s="43"/>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row>
    <row r="36" spans="1:28" ht="10.9" customHeight="1">
      <c r="A36" s="13" t="s">
        <v>38</v>
      </c>
      <c r="B36" s="42">
        <v>17.461065021112841</v>
      </c>
      <c r="C36" s="17">
        <v>17.10844634439896</v>
      </c>
      <c r="D36" s="42">
        <v>13.451033905332352</v>
      </c>
      <c r="E36" s="17">
        <v>34.400447616402403</v>
      </c>
      <c r="F36" s="42">
        <v>1.2140387316998555</v>
      </c>
      <c r="G36" s="17">
        <v>6.0939430899217877</v>
      </c>
      <c r="H36" s="42">
        <v>6.2883664013975933</v>
      </c>
      <c r="I36" s="17">
        <v>2.5371638348488692</v>
      </c>
      <c r="J36" s="42">
        <v>9.5553220865686903</v>
      </c>
      <c r="K36" s="17">
        <v>1.5489459680308502</v>
      </c>
      <c r="L36" s="42">
        <v>2.2384845447556021</v>
      </c>
      <c r="M36" s="17">
        <v>18.127256699151058</v>
      </c>
      <c r="N36" s="42">
        <v>29.710538709560556</v>
      </c>
      <c r="O36" s="17">
        <v>32.99753154614973</v>
      </c>
      <c r="P36" s="42">
        <v>36.920474357425213</v>
      </c>
      <c r="Q36" s="17">
        <v>21.850822530251506</v>
      </c>
      <c r="R36" s="42">
        <v>53.304793633805737</v>
      </c>
      <c r="S36" s="17">
        <v>9.7415891318982926</v>
      </c>
      <c r="T36" s="42">
        <v>9.7415891318982926</v>
      </c>
      <c r="U36" s="17">
        <v>18.775784985586299</v>
      </c>
      <c r="V36" s="42">
        <v>9.602803335001985</v>
      </c>
      <c r="W36" s="17">
        <v>19.742106989349399</v>
      </c>
      <c r="X36" s="42">
        <v>8.1303619823583215</v>
      </c>
      <c r="Y36" s="17">
        <v>9.7005057741105798</v>
      </c>
      <c r="Z36" s="42">
        <v>42.287203742383177</v>
      </c>
      <c r="AA36" s="17">
        <v>5.2307054944675562</v>
      </c>
      <c r="AB36" s="42">
        <v>20.342131156030447</v>
      </c>
    </row>
    <row r="37" spans="1:28" ht="10.9" customHeight="1">
      <c r="A37" s="13" t="s">
        <v>128</v>
      </c>
      <c r="B37" s="42">
        <v>9.7273071581870969</v>
      </c>
      <c r="C37" s="17">
        <v>15.702983630013046</v>
      </c>
      <c r="D37" s="42">
        <v>10.712031309178133</v>
      </c>
      <c r="E37" s="17">
        <v>32.6326642258974</v>
      </c>
      <c r="F37" s="42">
        <v>8.883558473256743</v>
      </c>
      <c r="G37" s="17">
        <v>1.0625762740394731</v>
      </c>
      <c r="H37" s="42">
        <v>1.8516180616925473</v>
      </c>
      <c r="I37" s="17">
        <v>0.55548541850776412</v>
      </c>
      <c r="J37" s="42">
        <v>1.1193872827504945</v>
      </c>
      <c r="K37" s="17">
        <v>0.65858687876109923</v>
      </c>
      <c r="L37" s="42">
        <v>0.51129907839919198</v>
      </c>
      <c r="M37" s="17">
        <v>8.5153389723519766</v>
      </c>
      <c r="N37" s="42">
        <v>35.294365189580439</v>
      </c>
      <c r="O37" s="17">
        <v>17.902625840617155</v>
      </c>
      <c r="P37" s="42">
        <v>26.44347937624833</v>
      </c>
      <c r="Q37" s="17">
        <v>23.678375753577775</v>
      </c>
      <c r="R37" s="42">
        <v>56.986055375368771</v>
      </c>
      <c r="S37" s="17">
        <v>8.2531654847635281</v>
      </c>
      <c r="T37" s="42">
        <v>8.2531654847635281</v>
      </c>
      <c r="U37" s="17">
        <v>9.3764315687244615</v>
      </c>
      <c r="V37" s="42">
        <v>3.798581716233302</v>
      </c>
      <c r="W37" s="17">
        <v>22.199622523958734</v>
      </c>
      <c r="X37" s="42">
        <v>5.9021860627050007</v>
      </c>
      <c r="Y37" s="17">
        <v>4.0441243838528207</v>
      </c>
      <c r="Z37" s="42">
        <v>49.112198339838379</v>
      </c>
      <c r="AA37" s="17">
        <v>2.3857951734374141</v>
      </c>
      <c r="AB37" s="42">
        <v>20.726366518241619</v>
      </c>
    </row>
    <row r="38" spans="1:28" ht="10.9" customHeight="1">
      <c r="A38" s="13" t="s">
        <v>129</v>
      </c>
      <c r="B38" s="42">
        <v>11.479885057471265</v>
      </c>
      <c r="C38" s="17">
        <v>23.069923371647509</v>
      </c>
      <c r="D38" s="42">
        <v>6.7863984674329503</v>
      </c>
      <c r="E38" s="17">
        <v>30.909961685823756</v>
      </c>
      <c r="F38" s="42">
        <v>7.9406130268199231</v>
      </c>
      <c r="G38" s="17">
        <v>0.78544061302681989</v>
      </c>
      <c r="H38" s="42">
        <v>1.5373563218390804</v>
      </c>
      <c r="I38" s="17">
        <v>0.23467432950191572</v>
      </c>
      <c r="J38" s="42">
        <v>0.82375478927203061</v>
      </c>
      <c r="K38" s="17">
        <v>0.32088122605363983</v>
      </c>
      <c r="L38" s="42">
        <v>0.23946360153256704</v>
      </c>
      <c r="M38" s="17">
        <v>9.6024904214559381</v>
      </c>
      <c r="N38" s="42">
        <v>35.373563218390807</v>
      </c>
      <c r="O38" s="17">
        <v>18.859148033295252</v>
      </c>
      <c r="P38" s="42">
        <v>21.792883956259182</v>
      </c>
      <c r="Q38" s="17">
        <v>17.814591153908925</v>
      </c>
      <c r="R38" s="42">
        <v>50.146890811163701</v>
      </c>
      <c r="S38" s="17">
        <v>3.6233066753713072</v>
      </c>
      <c r="T38" s="42">
        <v>3.6233066753713072</v>
      </c>
      <c r="U38" s="17">
        <v>10.159947772156031</v>
      </c>
      <c r="V38" s="42">
        <v>1.1669658886894074</v>
      </c>
      <c r="W38" s="17">
        <v>7.0834013383385024</v>
      </c>
      <c r="X38" s="42">
        <v>7.4791904684184756</v>
      </c>
      <c r="Y38" s="17">
        <v>0.6202056471356292</v>
      </c>
      <c r="Z38" s="42">
        <v>34.527501224090088</v>
      </c>
      <c r="AA38" s="17">
        <v>0.39986943039007672</v>
      </c>
      <c r="AB38" s="42">
        <v>10.143626570915618</v>
      </c>
    </row>
    <row r="39" spans="1:28" ht="10.9" customHeight="1">
      <c r="A39" s="13" t="s">
        <v>130</v>
      </c>
      <c r="B39" s="42">
        <v>14.31963733179823</v>
      </c>
      <c r="C39" s="17">
        <v>16.893334292773019</v>
      </c>
      <c r="D39" s="42">
        <v>7.5052169532992732</v>
      </c>
      <c r="E39" s="17">
        <v>33.431675901273657</v>
      </c>
      <c r="F39" s="42">
        <v>6.4570290950085152</v>
      </c>
      <c r="G39" s="17">
        <v>2.794368089036003</v>
      </c>
      <c r="H39" s="42">
        <v>3.0558154038041785</v>
      </c>
      <c r="I39" s="17">
        <v>0.92106209973375552</v>
      </c>
      <c r="J39" s="42">
        <v>2.2187042767024057</v>
      </c>
      <c r="K39" s="17">
        <v>0.49171283970161428</v>
      </c>
      <c r="L39" s="42">
        <v>0.47971984361133096</v>
      </c>
      <c r="M39" s="17">
        <v>9.6111870667530166</v>
      </c>
      <c r="N39" s="42">
        <v>35.048331774243842</v>
      </c>
      <c r="O39" s="17">
        <v>22.274666611703115</v>
      </c>
      <c r="P39" s="42">
        <v>34.357029494816246</v>
      </c>
      <c r="Q39" s="17">
        <v>21.213183008017808</v>
      </c>
      <c r="R39" s="42">
        <v>48.19547787373498</v>
      </c>
      <c r="S39" s="17">
        <v>5.2332172228291114</v>
      </c>
      <c r="T39" s="42">
        <v>5.2332172228291114</v>
      </c>
      <c r="U39" s="17">
        <v>7.1500711090957809</v>
      </c>
      <c r="V39" s="42">
        <v>7.9436073953459614</v>
      </c>
      <c r="W39" s="17">
        <v>6.2266834305501169</v>
      </c>
      <c r="X39" s="42">
        <v>0.79559741946121976</v>
      </c>
      <c r="Y39" s="17">
        <v>0.92957107817878271</v>
      </c>
      <c r="Z39" s="42">
        <v>28.066450934723914</v>
      </c>
      <c r="AA39" s="17">
        <v>0.45138817321763508</v>
      </c>
      <c r="AB39" s="42">
        <v>13.828142712863533</v>
      </c>
    </row>
    <row r="40" spans="1:28" ht="10.9" customHeight="1">
      <c r="A40" s="13" t="s">
        <v>229</v>
      </c>
      <c r="B40" s="42">
        <v>8.0979520260537363</v>
      </c>
      <c r="C40" s="17">
        <v>8.9058683534790504</v>
      </c>
      <c r="D40" s="42">
        <v>9.5634746664996548</v>
      </c>
      <c r="E40" s="17">
        <v>32.135028496273563</v>
      </c>
      <c r="F40" s="42">
        <v>10.690799774534979</v>
      </c>
      <c r="G40" s="17">
        <v>0.48850754681530656</v>
      </c>
      <c r="H40" s="42">
        <v>2.354856892340452</v>
      </c>
      <c r="I40" s="17">
        <v>0.48224462954844366</v>
      </c>
      <c r="J40" s="42">
        <v>2.0667626980647587</v>
      </c>
      <c r="K40" s="17">
        <v>0.24425377340765328</v>
      </c>
      <c r="L40" s="42">
        <v>0.38203795327863721</v>
      </c>
      <c r="M40" s="17">
        <v>8.4737270620655103</v>
      </c>
      <c r="N40" s="42">
        <v>43.928101709776413</v>
      </c>
      <c r="O40" s="17">
        <v>16.593838759012453</v>
      </c>
      <c r="P40" s="42">
        <v>16.785012016604764</v>
      </c>
      <c r="Q40" s="17">
        <v>18.412715752676426</v>
      </c>
      <c r="R40" s="42">
        <v>44.19379506226786</v>
      </c>
      <c r="S40" s="17">
        <v>1.540310246886607</v>
      </c>
      <c r="T40" s="42">
        <v>1.540310246886607</v>
      </c>
      <c r="U40" s="17">
        <v>4.2112737601048718</v>
      </c>
      <c r="V40" s="42">
        <v>3.1734760760323355</v>
      </c>
      <c r="W40" s="17">
        <v>2.6054183963294735</v>
      </c>
      <c r="X40" s="42">
        <v>3.391959798994975</v>
      </c>
      <c r="Y40" s="17">
        <v>3.648678173476076</v>
      </c>
      <c r="Z40" s="42">
        <v>24.519335809482193</v>
      </c>
      <c r="AA40" s="17">
        <v>0</v>
      </c>
      <c r="AB40" s="42">
        <v>9.1490058990605192</v>
      </c>
    </row>
    <row r="41" spans="1:28" ht="10.9" customHeight="1">
      <c r="A41" s="13" t="s">
        <v>131</v>
      </c>
      <c r="B41" s="42">
        <v>15.251488033870812</v>
      </c>
      <c r="C41" s="17">
        <v>13.768265358021637</v>
      </c>
      <c r="D41" s="42">
        <v>12.531100938870331</v>
      </c>
      <c r="E41" s="17">
        <v>36.094959242305528</v>
      </c>
      <c r="F41" s="42">
        <v>13.012220435206951</v>
      </c>
      <c r="G41" s="17">
        <v>1.7636466108568052</v>
      </c>
      <c r="H41" s="42">
        <v>3.534166357375562</v>
      </c>
      <c r="I41" s="17">
        <v>0.89213300892133007</v>
      </c>
      <c r="J41" s="42">
        <v>3.4599364922264835</v>
      </c>
      <c r="K41" s="17">
        <v>0.51273592038159654</v>
      </c>
      <c r="L41" s="42">
        <v>0.53472995449984195</v>
      </c>
      <c r="M41" s="17">
        <v>9.3942018227555781</v>
      </c>
      <c r="N41" s="42">
        <v>33.289345265096841</v>
      </c>
      <c r="O41" s="17">
        <v>36.143941577784183</v>
      </c>
      <c r="P41" s="42">
        <v>37.829105409820315</v>
      </c>
      <c r="Q41" s="17">
        <v>27.453877198039784</v>
      </c>
      <c r="R41" s="42">
        <v>55.278898818103194</v>
      </c>
      <c r="S41" s="17">
        <v>3.4075622177380609</v>
      </c>
      <c r="T41" s="42">
        <v>3.4952435860478523</v>
      </c>
      <c r="U41" s="17">
        <v>7.5970500624579609</v>
      </c>
      <c r="V41" s="42">
        <v>3.6057461324108773</v>
      </c>
      <c r="W41" s="17">
        <v>9.8839723263188244</v>
      </c>
      <c r="X41" s="42">
        <v>6.2926395695205155</v>
      </c>
      <c r="Y41" s="17">
        <v>2.3710002882675121</v>
      </c>
      <c r="Z41" s="42">
        <v>34.116460074949551</v>
      </c>
      <c r="AA41" s="17">
        <v>0.69544537330642842</v>
      </c>
      <c r="AB41" s="42">
        <v>20.486211203997311</v>
      </c>
    </row>
    <row r="42" spans="1:28" ht="10.9" customHeight="1">
      <c r="A42" s="13" t="s">
        <v>228</v>
      </c>
      <c r="B42" s="42">
        <v>7.3750172152596063</v>
      </c>
      <c r="C42" s="17">
        <v>14.095854565486848</v>
      </c>
      <c r="D42" s="42">
        <v>11.114171601707755</v>
      </c>
      <c r="E42" s="17">
        <v>27.103704723867235</v>
      </c>
      <c r="F42" s="42">
        <v>4.1798650323646882</v>
      </c>
      <c r="G42" s="17">
        <v>0.10329155763668917</v>
      </c>
      <c r="H42" s="42">
        <v>0.7643575265114998</v>
      </c>
      <c r="I42" s="17">
        <v>0.13772207684891888</v>
      </c>
      <c r="J42" s="42">
        <v>1.0329155763668916</v>
      </c>
      <c r="K42" s="17">
        <v>0.19969701143093238</v>
      </c>
      <c r="L42" s="42">
        <v>2.7544415369783776E-2</v>
      </c>
      <c r="M42" s="17">
        <v>4.4966258091172016</v>
      </c>
      <c r="N42" s="42">
        <v>45.97851535601157</v>
      </c>
      <c r="O42" s="17">
        <v>25.272191622902522</v>
      </c>
      <c r="P42" s="42">
        <v>32.810298450108874</v>
      </c>
      <c r="Q42" s="17">
        <v>23.728705008325861</v>
      </c>
      <c r="R42" s="42">
        <v>4.0412450365056998</v>
      </c>
      <c r="S42" s="17">
        <v>1.4474189829640067</v>
      </c>
      <c r="T42" s="42">
        <v>0</v>
      </c>
      <c r="U42" s="17">
        <v>0</v>
      </c>
      <c r="V42" s="42">
        <v>0.29460740361214294</v>
      </c>
      <c r="W42" s="17">
        <v>1.4153964390931215</v>
      </c>
      <c r="X42" s="42">
        <v>1.4153964390931215</v>
      </c>
      <c r="Y42" s="17">
        <v>0</v>
      </c>
      <c r="Z42" s="42">
        <v>2.0430382989624696</v>
      </c>
      <c r="AA42" s="17">
        <v>0</v>
      </c>
      <c r="AB42" s="42">
        <v>2.7219162290252337</v>
      </c>
    </row>
    <row r="43" spans="1:28" ht="10.9" customHeight="1">
      <c r="A43" s="13" t="s">
        <v>132</v>
      </c>
      <c r="B43" s="42">
        <v>18.079381096535485</v>
      </c>
      <c r="C43" s="17">
        <v>14.135553313151698</v>
      </c>
      <c r="D43" s="42">
        <v>16.569963000336362</v>
      </c>
      <c r="E43" s="17">
        <v>23.805919946182307</v>
      </c>
      <c r="F43" s="42">
        <v>9.2415068953918595</v>
      </c>
      <c r="G43" s="17">
        <v>0.91658257652203157</v>
      </c>
      <c r="H43" s="42">
        <v>2.1821392532795159</v>
      </c>
      <c r="I43" s="17">
        <v>0.58863101244534144</v>
      </c>
      <c r="J43" s="42">
        <v>1.6313488059199461</v>
      </c>
      <c r="K43" s="17">
        <v>0.25647494113689878</v>
      </c>
      <c r="L43" s="42">
        <v>0.21863437605112682</v>
      </c>
      <c r="M43" s="17">
        <v>6.1638076017490748</v>
      </c>
      <c r="N43" s="42">
        <v>39.593844601412712</v>
      </c>
      <c r="O43" s="17">
        <v>32.393763850550137</v>
      </c>
      <c r="P43" s="42">
        <v>23.766572061739435</v>
      </c>
      <c r="Q43" s="17">
        <v>35.134714824462506</v>
      </c>
      <c r="R43" s="42">
        <v>30.084366859764394</v>
      </c>
      <c r="S43" s="17">
        <v>1.7106644376190663</v>
      </c>
      <c r="T43" s="42">
        <v>1.7106644376190663</v>
      </c>
      <c r="U43" s="17">
        <v>5.6646320127522261</v>
      </c>
      <c r="V43" s="42">
        <v>2.383266591501108</v>
      </c>
      <c r="W43" s="17">
        <v>2.7876054585747054</v>
      </c>
      <c r="X43" s="42">
        <v>0.43932973057035113</v>
      </c>
      <c r="Y43" s="17">
        <v>1.5240464989697136</v>
      </c>
      <c r="Z43" s="42">
        <v>22.083122740173401</v>
      </c>
      <c r="AA43" s="17">
        <v>0</v>
      </c>
      <c r="AB43" s="42">
        <v>10.003499086349676</v>
      </c>
    </row>
    <row r="44" spans="1:28" ht="10.9" customHeight="1">
      <c r="A44" s="13" t="s">
        <v>133</v>
      </c>
      <c r="B44" s="42">
        <v>8.8416210530069357</v>
      </c>
      <c r="C44" s="17">
        <v>11.535649972364363</v>
      </c>
      <c r="D44" s="42">
        <v>11.079216217661846</v>
      </c>
      <c r="E44" s="17">
        <v>25.859824914864408</v>
      </c>
      <c r="F44" s="42">
        <v>22.794943569811185</v>
      </c>
      <c r="G44" s="17">
        <v>1.5672080874355911</v>
      </c>
      <c r="H44" s="42">
        <v>2.7457343056323213</v>
      </c>
      <c r="I44" s="17">
        <v>0.68108474334516023</v>
      </c>
      <c r="J44" s="42">
        <v>2.4675949863604756</v>
      </c>
      <c r="K44" s="17">
        <v>0.55806158289799779</v>
      </c>
      <c r="L44" s="42">
        <v>0.42077486761638172</v>
      </c>
      <c r="M44" s="17">
        <v>6.7591420471767076</v>
      </c>
      <c r="N44" s="42">
        <v>38.914543477098078</v>
      </c>
      <c r="O44" s="17">
        <v>22.90870953603406</v>
      </c>
      <c r="P44" s="42">
        <v>26.610731951662387</v>
      </c>
      <c r="Q44" s="17">
        <v>24.630580427023983</v>
      </c>
      <c r="R44" s="42">
        <v>51.407238119090849</v>
      </c>
      <c r="S44" s="17">
        <v>5.4270239809655001</v>
      </c>
      <c r="T44" s="42">
        <v>5.4270239809655001</v>
      </c>
      <c r="U44" s="17">
        <v>12.784108697013336</v>
      </c>
      <c r="V44" s="42">
        <v>7.0721933504476864</v>
      </c>
      <c r="W44" s="17">
        <v>9.0257341431344305</v>
      </c>
      <c r="X44" s="42">
        <v>8.1256652682987909</v>
      </c>
      <c r="Y44" s="17">
        <v>2.4200112704276502</v>
      </c>
      <c r="Z44" s="42">
        <v>32.749984346628267</v>
      </c>
      <c r="AA44" s="17">
        <v>2.1147705215703461</v>
      </c>
      <c r="AB44" s="42">
        <v>14.748606849915472</v>
      </c>
    </row>
    <row r="45" spans="1:28" ht="10.9" customHeight="1">
      <c r="A45" s="13" t="s">
        <v>134</v>
      </c>
      <c r="B45" s="42">
        <v>11.210842832779822</v>
      </c>
      <c r="C45" s="17">
        <v>19.836639439906651</v>
      </c>
      <c r="D45" s="42">
        <v>5.8702091374203391</v>
      </c>
      <c r="E45" s="17">
        <v>36.61251234180056</v>
      </c>
      <c r="F45" s="42">
        <v>5.7535230230679471</v>
      </c>
      <c r="G45" s="17">
        <v>0.43981689255901624</v>
      </c>
      <c r="H45" s="42">
        <v>1.1309577237231847</v>
      </c>
      <c r="I45" s="17">
        <v>0.19746880890404811</v>
      </c>
      <c r="J45" s="42">
        <v>0.67318912126380037</v>
      </c>
      <c r="K45" s="17">
        <v>8.0782694551656042E-2</v>
      </c>
      <c r="L45" s="42">
        <v>0.18849295395386412</v>
      </c>
      <c r="M45" s="17">
        <v>7.4050803339018039</v>
      </c>
      <c r="N45" s="42">
        <v>34.054393680998118</v>
      </c>
      <c r="O45" s="17">
        <v>24.201630394136565</v>
      </c>
      <c r="P45" s="42">
        <v>33.707276942637051</v>
      </c>
      <c r="Q45" s="17">
        <v>18.435419938673249</v>
      </c>
      <c r="R45" s="42">
        <v>41.829332136713781</v>
      </c>
      <c r="S45" s="17">
        <v>0</v>
      </c>
      <c r="T45" s="42">
        <v>0</v>
      </c>
      <c r="U45" s="17">
        <v>7.546182035749009</v>
      </c>
      <c r="V45" s="42">
        <v>1.9819011293097002</v>
      </c>
      <c r="W45" s="17">
        <v>1.8173659412160648</v>
      </c>
      <c r="X45" s="42">
        <v>0</v>
      </c>
      <c r="Y45" s="17">
        <v>1.8771969187046593</v>
      </c>
      <c r="Z45" s="42">
        <v>32.323685588213294</v>
      </c>
      <c r="AA45" s="17">
        <v>0.35898586493156831</v>
      </c>
      <c r="AB45" s="42">
        <v>23.064841821853264</v>
      </c>
    </row>
    <row r="46" spans="1:28" ht="10.9" customHeight="1">
      <c r="A46" s="13" t="s">
        <v>135</v>
      </c>
      <c r="B46" s="42">
        <v>22.808921270370298</v>
      </c>
      <c r="C46" s="17">
        <v>17.067452089832774</v>
      </c>
      <c r="D46" s="42">
        <v>14.660801829209216</v>
      </c>
      <c r="E46" s="17">
        <v>22.735287848547678</v>
      </c>
      <c r="F46" s="42">
        <v>5.8557947565252775</v>
      </c>
      <c r="G46" s="17">
        <v>1.3874086848683318</v>
      </c>
      <c r="H46" s="42">
        <v>3.3115662603910323</v>
      </c>
      <c r="I46" s="17">
        <v>0.87585017536380727</v>
      </c>
      <c r="J46" s="42">
        <v>3.3154417036448542</v>
      </c>
      <c r="K46" s="17">
        <v>0.35847850097854944</v>
      </c>
      <c r="L46" s="42">
        <v>0.45924002557792548</v>
      </c>
      <c r="M46" s="17">
        <v>8.2643827387757476</v>
      </c>
      <c r="N46" s="42">
        <v>39.078032049915706</v>
      </c>
      <c r="O46" s="17">
        <v>41.750925621893366</v>
      </c>
      <c r="P46" s="42">
        <v>34.958502700438181</v>
      </c>
      <c r="Q46" s="17">
        <v>28.453673614963936</v>
      </c>
      <c r="R46" s="42">
        <v>43.394965975611136</v>
      </c>
      <c r="S46" s="17">
        <v>2.8000769936253809</v>
      </c>
      <c r="T46" s="42">
        <v>2.8000769936253809</v>
      </c>
      <c r="U46" s="17">
        <v>7.9269466366240566</v>
      </c>
      <c r="V46" s="42">
        <v>3.434142143819563</v>
      </c>
      <c r="W46" s="17">
        <v>6.9509392090037245</v>
      </c>
      <c r="X46" s="42">
        <v>3.3548840000452906</v>
      </c>
      <c r="Y46" s="17">
        <v>2.126382771544062</v>
      </c>
      <c r="Z46" s="42">
        <v>39.228252131477937</v>
      </c>
      <c r="AA46" s="17">
        <v>0.30797450152288863</v>
      </c>
      <c r="AB46" s="42">
        <v>17.936117936117938</v>
      </c>
    </row>
    <row r="47" spans="1:28" ht="10.9" customHeight="1">
      <c r="A47" s="13" t="s">
        <v>136</v>
      </c>
      <c r="B47" s="42">
        <v>12.164462710436263</v>
      </c>
      <c r="C47" s="17">
        <v>21.130466184031778</v>
      </c>
      <c r="D47" s="42">
        <v>3.2104964490224064</v>
      </c>
      <c r="E47" s="17">
        <v>20.019603459838702</v>
      </c>
      <c r="F47" s="42">
        <v>2.3764896050074804</v>
      </c>
      <c r="G47" s="17">
        <v>3.7435729884958642</v>
      </c>
      <c r="H47" s="42">
        <v>2.6137946451601808</v>
      </c>
      <c r="I47" s="17">
        <v>0.97329458497412003</v>
      </c>
      <c r="J47" s="42">
        <v>2.3455367736832149</v>
      </c>
      <c r="K47" s="17">
        <v>0.19431499664677659</v>
      </c>
      <c r="L47" s="42">
        <v>0.7445875535226042</v>
      </c>
      <c r="M47" s="17">
        <v>6.6772135573401199</v>
      </c>
      <c r="N47" s="42">
        <v>44.759513696627863</v>
      </c>
      <c r="O47" s="17">
        <v>15.39894486867739</v>
      </c>
      <c r="P47" s="42">
        <v>23.157430712569145</v>
      </c>
      <c r="Q47" s="17">
        <v>5.3538671558380617</v>
      </c>
      <c r="R47" s="42">
        <v>45.111841076177065</v>
      </c>
      <c r="S47" s="17">
        <v>8.1921988538600452</v>
      </c>
      <c r="T47" s="42">
        <v>8.1921988538600452</v>
      </c>
      <c r="U47" s="17">
        <v>9.2075139001464681</v>
      </c>
      <c r="V47" s="42">
        <v>2.8596618460532115</v>
      </c>
      <c r="W47" s="17">
        <v>9.2587062554214139</v>
      </c>
      <c r="X47" s="42">
        <v>3.075807346102982</v>
      </c>
      <c r="Y47" s="17">
        <v>1.5215505595608834</v>
      </c>
      <c r="Z47" s="42">
        <v>22.1648678241827</v>
      </c>
      <c r="AA47" s="17">
        <v>3.2919528461527521</v>
      </c>
      <c r="AB47" s="42">
        <v>10.434708416876413</v>
      </c>
    </row>
    <row r="48" spans="1:28" ht="10.9" customHeight="1">
      <c r="A48" s="13" t="s">
        <v>137</v>
      </c>
      <c r="B48" s="42">
        <v>13.54516095426607</v>
      </c>
      <c r="C48" s="17">
        <v>13.762891967913324</v>
      </c>
      <c r="D48" s="42">
        <v>12.314824460881342</v>
      </c>
      <c r="E48" s="17">
        <v>30.476091259506198</v>
      </c>
      <c r="F48" s="42">
        <v>12.120012501302218</v>
      </c>
      <c r="G48" s="17">
        <v>2.9117616418376913</v>
      </c>
      <c r="H48" s="42">
        <v>3.4170226065215128</v>
      </c>
      <c r="I48" s="17">
        <v>1.1740806333993123</v>
      </c>
      <c r="J48" s="42">
        <v>2.6877799770809458</v>
      </c>
      <c r="K48" s="17">
        <v>0.80841754349411399</v>
      </c>
      <c r="L48" s="42">
        <v>0.54589019689550999</v>
      </c>
      <c r="M48" s="17">
        <v>8.8780081258464421</v>
      </c>
      <c r="N48" s="42">
        <v>37.100739660381286</v>
      </c>
      <c r="O48" s="17">
        <v>24.647401396594077</v>
      </c>
      <c r="P48" s="42">
        <v>26.302521781531468</v>
      </c>
      <c r="Q48" s="17">
        <v>23.633536658294464</v>
      </c>
      <c r="R48" s="42">
        <v>52.55628237328991</v>
      </c>
      <c r="S48" s="17">
        <v>6.6287617417864997</v>
      </c>
      <c r="T48" s="42">
        <v>6.6287617417864997</v>
      </c>
      <c r="U48" s="17">
        <v>8.8726964937944484</v>
      </c>
      <c r="V48" s="42">
        <v>4.3011049469607059</v>
      </c>
      <c r="W48" s="17">
        <v>7.7732696677798936</v>
      </c>
      <c r="X48" s="42">
        <v>5.9608254441408368</v>
      </c>
      <c r="Y48" s="17">
        <v>4.7335154977781455</v>
      </c>
      <c r="Z48" s="42">
        <v>33.919387633058243</v>
      </c>
      <c r="AA48" s="17">
        <v>1.9348072092959068</v>
      </c>
      <c r="AB48" s="42">
        <v>19.38395296845243</v>
      </c>
    </row>
    <row r="49" spans="1:28" ht="10.9" customHeight="1">
      <c r="A49" s="13" t="s">
        <v>227</v>
      </c>
      <c r="B49" s="42">
        <v>16.925743527663908</v>
      </c>
      <c r="C49" s="17">
        <v>14.135967204996286</v>
      </c>
      <c r="D49" s="42">
        <v>13.778303573885053</v>
      </c>
      <c r="E49" s="17">
        <v>32.819765042506944</v>
      </c>
      <c r="F49" s="42">
        <v>9.1864528021569871</v>
      </c>
      <c r="G49" s="17">
        <v>1.2848378132995846</v>
      </c>
      <c r="H49" s="42">
        <v>3.1144248493685862</v>
      </c>
      <c r="I49" s="17">
        <v>1.0344732715217211</v>
      </c>
      <c r="J49" s="42">
        <v>3.2244751974028119</v>
      </c>
      <c r="K49" s="17">
        <v>0.49247530745315982</v>
      </c>
      <c r="L49" s="42">
        <v>0.48972404875230419</v>
      </c>
      <c r="M49" s="17">
        <v>10.014581671114534</v>
      </c>
      <c r="N49" s="42">
        <v>37.51891490356838</v>
      </c>
      <c r="O49" s="17">
        <v>22.537492943226724</v>
      </c>
      <c r="P49" s="42">
        <v>23.632213249552048</v>
      </c>
      <c r="Q49" s="17">
        <v>24.906114233818514</v>
      </c>
      <c r="R49" s="42">
        <v>41.083920375052159</v>
      </c>
      <c r="S49" s="17">
        <v>2.5625291475417882</v>
      </c>
      <c r="T49" s="42">
        <v>2.5625291475417882</v>
      </c>
      <c r="U49" s="17">
        <v>8.9737610760658804</v>
      </c>
      <c r="V49" s="42">
        <v>2.7564370044917896</v>
      </c>
      <c r="W49" s="17">
        <v>7.8225865835399224</v>
      </c>
      <c r="X49" s="42">
        <v>3.0828894725215381</v>
      </c>
      <c r="Y49" s="17">
        <v>2.5649836773765986</v>
      </c>
      <c r="Z49" s="42">
        <v>27.363098598463466</v>
      </c>
      <c r="AA49" s="17">
        <v>0.41727007191772419</v>
      </c>
      <c r="AB49" s="42">
        <v>14.214182273385534</v>
      </c>
    </row>
    <row r="50" spans="1:28" ht="10.9" customHeight="1">
      <c r="A50" s="13" t="s">
        <v>138</v>
      </c>
      <c r="B50" s="42">
        <v>11.21106166560712</v>
      </c>
      <c r="C50" s="17">
        <v>17.577876668785759</v>
      </c>
      <c r="D50" s="42">
        <v>7.1964399237126511</v>
      </c>
      <c r="E50" s="17">
        <v>31.78639542275906</v>
      </c>
      <c r="F50" s="42">
        <v>10.842339478703115</v>
      </c>
      <c r="G50" s="17">
        <v>1.0934520025429115</v>
      </c>
      <c r="H50" s="42">
        <v>2.4825174825174825</v>
      </c>
      <c r="I50" s="17">
        <v>0.61029879211697391</v>
      </c>
      <c r="J50" s="42">
        <v>3.3693579148124604</v>
      </c>
      <c r="K50" s="17">
        <v>0.34647171010807376</v>
      </c>
      <c r="L50" s="42">
        <v>0.63572790845518123</v>
      </c>
      <c r="M50" s="17">
        <v>9.0527654164017797</v>
      </c>
      <c r="N50" s="42">
        <v>40.270184361093449</v>
      </c>
      <c r="O50" s="17">
        <v>38.231151734644016</v>
      </c>
      <c r="P50" s="42">
        <v>35.345347934810725</v>
      </c>
      <c r="Q50" s="17">
        <v>21.272742950763128</v>
      </c>
      <c r="R50" s="42">
        <v>40.967491592653275</v>
      </c>
      <c r="S50" s="17">
        <v>4.0297778161018654</v>
      </c>
      <c r="T50" s="42">
        <v>4.0297778161018654</v>
      </c>
      <c r="U50" s="17">
        <v>5.7371159207841114</v>
      </c>
      <c r="V50" s="42">
        <v>2.9576614641717689</v>
      </c>
      <c r="W50" s="17">
        <v>3.1272455520105775</v>
      </c>
      <c r="X50" s="42">
        <v>4.1504986921905092</v>
      </c>
      <c r="Y50" s="17">
        <v>1.396912994740019</v>
      </c>
      <c r="Z50" s="42">
        <v>25.506596533586272</v>
      </c>
      <c r="AA50" s="17">
        <v>0.68121065792877467</v>
      </c>
      <c r="AB50" s="42">
        <v>14.5353683423874</v>
      </c>
    </row>
    <row r="51" spans="1:28" ht="10.9" customHeight="1">
      <c r="A51" s="13" t="s">
        <v>139</v>
      </c>
      <c r="B51" s="42">
        <v>12.505066882853669</v>
      </c>
      <c r="C51" s="17">
        <v>15.808674503445481</v>
      </c>
      <c r="D51" s="42">
        <v>2.9793271179570326</v>
      </c>
      <c r="E51" s="17">
        <v>24.037292257802999</v>
      </c>
      <c r="F51" s="42">
        <v>12.646939602756385</v>
      </c>
      <c r="G51" s="17">
        <v>0.34454803404945278</v>
      </c>
      <c r="H51" s="42">
        <v>1.1552492906364005</v>
      </c>
      <c r="I51" s="17">
        <v>0.34454803404945278</v>
      </c>
      <c r="J51" s="42">
        <v>1.4389947304418322</v>
      </c>
      <c r="K51" s="17">
        <v>6.0802594244021076E-2</v>
      </c>
      <c r="L51" s="42">
        <v>1.1147142278070532</v>
      </c>
      <c r="M51" s="17">
        <v>7.2963113092825296</v>
      </c>
      <c r="N51" s="42">
        <v>41.345764085934334</v>
      </c>
      <c r="O51" s="17">
        <v>8.7345254470426408</v>
      </c>
      <c r="P51" s="42">
        <v>33.837689133425037</v>
      </c>
      <c r="Q51" s="17">
        <v>12.475928473177442</v>
      </c>
      <c r="R51" s="42">
        <v>10.137551581843192</v>
      </c>
      <c r="S51" s="17">
        <v>0</v>
      </c>
      <c r="T51" s="42">
        <v>0</v>
      </c>
      <c r="U51" s="17">
        <v>1.7881705639614855</v>
      </c>
      <c r="V51" s="42">
        <v>0</v>
      </c>
      <c r="W51" s="17">
        <v>0</v>
      </c>
      <c r="X51" s="42">
        <v>0</v>
      </c>
      <c r="Y51" s="17">
        <v>0</v>
      </c>
      <c r="Z51" s="42">
        <v>10.591471801925723</v>
      </c>
      <c r="AA51" s="17">
        <v>0</v>
      </c>
      <c r="AB51" s="42">
        <v>23.493810178817057</v>
      </c>
    </row>
    <row r="52" spans="1:28" ht="10.9" customHeight="1">
      <c r="A52" s="13" t="s">
        <v>140</v>
      </c>
      <c r="B52" s="42">
        <v>13.295075275530051</v>
      </c>
      <c r="C52" s="17">
        <v>13.544793142363195</v>
      </c>
      <c r="D52" s="42">
        <v>9.5421038730280685</v>
      </c>
      <c r="E52" s="17">
        <v>35.347083823564724</v>
      </c>
      <c r="F52" s="42">
        <v>9.7846183398564115</v>
      </c>
      <c r="G52" s="17">
        <v>2.1418109347612071</v>
      </c>
      <c r="H52" s="42">
        <v>3.0302302686868203</v>
      </c>
      <c r="I52" s="17">
        <v>0.69872980046581989</v>
      </c>
      <c r="J52" s="42">
        <v>2.6268398684178931</v>
      </c>
      <c r="K52" s="17">
        <v>0.72034000048022662</v>
      </c>
      <c r="L52" s="42">
        <v>0.8620068672413379</v>
      </c>
      <c r="M52" s="17">
        <v>12.274593608183062</v>
      </c>
      <c r="N52" s="42">
        <v>36.854995557903329</v>
      </c>
      <c r="O52" s="17">
        <v>14.908331305264866</v>
      </c>
      <c r="P52" s="42">
        <v>18.978664719720939</v>
      </c>
      <c r="Q52" s="17">
        <v>19.309239879938346</v>
      </c>
      <c r="R52" s="42">
        <v>52.520889105216199</v>
      </c>
      <c r="S52" s="17">
        <v>5.522430437251562</v>
      </c>
      <c r="T52" s="42">
        <v>5.522430437251562</v>
      </c>
      <c r="U52" s="17">
        <v>6.5749979719315332</v>
      </c>
      <c r="V52" s="42">
        <v>3.342256834590736</v>
      </c>
      <c r="W52" s="17">
        <v>5.3784375760525673</v>
      </c>
      <c r="X52" s="42">
        <v>6.0071388010059223</v>
      </c>
      <c r="Y52" s="17">
        <v>4.5550417782104322</v>
      </c>
      <c r="Z52" s="42">
        <v>32.852681106514154</v>
      </c>
      <c r="AA52" s="17">
        <v>1.0911008355642087</v>
      </c>
      <c r="AB52" s="42">
        <v>9.8097671777399214</v>
      </c>
    </row>
    <row r="53" spans="1:28" ht="10.9" customHeight="1">
      <c r="A53" s="13" t="s">
        <v>141</v>
      </c>
      <c r="B53" s="42">
        <v>14.666225965648115</v>
      </c>
      <c r="C53" s="17">
        <v>19.812170186576093</v>
      </c>
      <c r="D53" s="42">
        <v>16.072670078300415</v>
      </c>
      <c r="E53" s="17">
        <v>25.949691699244351</v>
      </c>
      <c r="F53" s="42">
        <v>9.9260306135242029</v>
      </c>
      <c r="G53" s="17">
        <v>2.1666533696531758</v>
      </c>
      <c r="H53" s="42">
        <v>2.7205689602115366</v>
      </c>
      <c r="I53" s="17">
        <v>0.86962468229635626</v>
      </c>
      <c r="J53" s="42">
        <v>3.550302602035583</v>
      </c>
      <c r="K53" s="17">
        <v>0.41828605295250687</v>
      </c>
      <c r="L53" s="42">
        <v>0.45703734941132224</v>
      </c>
      <c r="M53" s="17">
        <v>9.8724626448899571</v>
      </c>
      <c r="N53" s="42">
        <v>36.395445582922079</v>
      </c>
      <c r="O53" s="17">
        <v>23.489613883214336</v>
      </c>
      <c r="P53" s="42">
        <v>21.815901781921887</v>
      </c>
      <c r="Q53" s="17">
        <v>25.11377197063166</v>
      </c>
      <c r="R53" s="42">
        <v>38.627859468861878</v>
      </c>
      <c r="S53" s="17">
        <v>3.9794907060941327</v>
      </c>
      <c r="T53" s="42">
        <v>3.9794907060941327</v>
      </c>
      <c r="U53" s="17">
        <v>5.8706336845937583</v>
      </c>
      <c r="V53" s="42">
        <v>1.7707975162314677</v>
      </c>
      <c r="W53" s="17">
        <v>4.9695596771909951</v>
      </c>
      <c r="X53" s="42">
        <v>2.7365951335935761</v>
      </c>
      <c r="Y53" s="17">
        <v>1.8840638336603224</v>
      </c>
      <c r="Z53" s="42">
        <v>24.92668028559293</v>
      </c>
      <c r="AA53" s="17">
        <v>0.77971723872899013</v>
      </c>
      <c r="AB53" s="42">
        <v>15.096782023017333</v>
      </c>
    </row>
    <row r="54" spans="1:28" ht="10.9" customHeight="1">
      <c r="A54" s="13" t="s">
        <v>142</v>
      </c>
      <c r="B54" s="42">
        <v>6.9927506719882704</v>
      </c>
      <c r="C54" s="17">
        <v>10.283456870570987</v>
      </c>
      <c r="D54" s="42">
        <v>8.7521381444978417</v>
      </c>
      <c r="E54" s="17">
        <v>27.922130813716706</v>
      </c>
      <c r="F54" s="42">
        <v>16.135863810377128</v>
      </c>
      <c r="G54" s="17">
        <v>1.6820070049686406</v>
      </c>
      <c r="H54" s="42">
        <v>2.4721023051234017</v>
      </c>
      <c r="I54" s="17">
        <v>0.60275311558198252</v>
      </c>
      <c r="J54" s="42">
        <v>2.2684694958051641</v>
      </c>
      <c r="K54" s="17">
        <v>0.41133827482283947</v>
      </c>
      <c r="L54" s="42">
        <v>0.26472265211370855</v>
      </c>
      <c r="M54" s="17">
        <v>6.83798973690641</v>
      </c>
      <c r="N54" s="42">
        <v>43.781054003421033</v>
      </c>
      <c r="O54" s="17">
        <v>22.343726350840019</v>
      </c>
      <c r="P54" s="42">
        <v>26.831390948993494</v>
      </c>
      <c r="Q54" s="17">
        <v>26.812471621008022</v>
      </c>
      <c r="R54" s="42">
        <v>46.999394581504468</v>
      </c>
      <c r="S54" s="17">
        <v>2.2059936431057969</v>
      </c>
      <c r="T54" s="42">
        <v>2.2059936431057969</v>
      </c>
      <c r="U54" s="17">
        <v>4.0752232480702286</v>
      </c>
      <c r="V54" s="42">
        <v>3.8671106402300595</v>
      </c>
      <c r="W54" s="17">
        <v>5.569850158922355</v>
      </c>
      <c r="X54" s="42">
        <v>2.2286968366883606</v>
      </c>
      <c r="Y54" s="17">
        <v>4.147116694415014</v>
      </c>
      <c r="Z54" s="42">
        <v>29.623883759648855</v>
      </c>
      <c r="AA54" s="17">
        <v>0.58649916754956866</v>
      </c>
      <c r="AB54" s="42">
        <v>9.6185863478129257</v>
      </c>
    </row>
    <row r="55" spans="1:28" ht="10.9" customHeight="1">
      <c r="A55" s="13" t="s">
        <v>226</v>
      </c>
      <c r="B55" s="42">
        <v>10.876271469067868</v>
      </c>
      <c r="C55" s="17">
        <v>14.749041187260296</v>
      </c>
      <c r="D55" s="42">
        <v>15.32016008004002</v>
      </c>
      <c r="E55" s="17">
        <v>33.67517091879273</v>
      </c>
      <c r="F55" s="42">
        <v>5.890445222611306</v>
      </c>
      <c r="G55" s="17">
        <v>0.59613139903284973</v>
      </c>
      <c r="H55" s="42">
        <v>2.1635817908954476</v>
      </c>
      <c r="I55" s="17">
        <v>0.52109388027347003</v>
      </c>
      <c r="J55" s="42">
        <v>2.2386193096548275</v>
      </c>
      <c r="K55" s="17">
        <v>0.85876271469067866</v>
      </c>
      <c r="L55" s="42">
        <v>0.44605636151409039</v>
      </c>
      <c r="M55" s="17">
        <v>11.24312156078039</v>
      </c>
      <c r="N55" s="42">
        <v>37.51459062864766</v>
      </c>
      <c r="O55" s="17">
        <v>20.467954553116886</v>
      </c>
      <c r="P55" s="42">
        <v>22.905498803142173</v>
      </c>
      <c r="Q55" s="17">
        <v>25.026128586359192</v>
      </c>
      <c r="R55" s="42">
        <v>54.505916860523918</v>
      </c>
      <c r="S55" s="17">
        <v>2.8758302147601227</v>
      </c>
      <c r="T55" s="42">
        <v>2.8758302147601227</v>
      </c>
      <c r="U55" s="17">
        <v>8.2094332625332935</v>
      </c>
      <c r="V55" s="42">
        <v>3.5332591618623779</v>
      </c>
      <c r="W55" s="17">
        <v>6.4596608340919053</v>
      </c>
      <c r="X55" s="42">
        <v>4.2311452749401566</v>
      </c>
      <c r="Y55" s="17">
        <v>2.3498870570783184</v>
      </c>
      <c r="Z55" s="42">
        <v>38.751222143555509</v>
      </c>
      <c r="AA55" s="17">
        <v>1.7464009979434272</v>
      </c>
      <c r="AB55" s="42">
        <v>28.481844846768485</v>
      </c>
    </row>
    <row r="56" spans="1:28" ht="10.9" customHeight="1">
      <c r="A56" s="13" t="s">
        <v>332</v>
      </c>
      <c r="B56" s="42">
        <v>16.149197428692407</v>
      </c>
      <c r="C56" s="17">
        <v>16.745833172947382</v>
      </c>
      <c r="D56" s="42">
        <v>17.02221024673775</v>
      </c>
      <c r="E56" s="17">
        <v>37.538781323376575</v>
      </c>
      <c r="F56" s="42">
        <v>8.0511182108626205</v>
      </c>
      <c r="G56" s="17">
        <v>7.3405442857692753</v>
      </c>
      <c r="H56" s="42">
        <v>4.4297317063782282</v>
      </c>
      <c r="I56" s="17">
        <v>1.9700527349012664</v>
      </c>
      <c r="J56" s="42">
        <v>4.0894568690095845</v>
      </c>
      <c r="K56" s="17">
        <v>1.3980522729897225</v>
      </c>
      <c r="L56" s="42">
        <v>0.78755918241656719</v>
      </c>
      <c r="M56" s="17">
        <v>14.085992532430039</v>
      </c>
      <c r="N56" s="42">
        <v>29.754801955425535</v>
      </c>
      <c r="O56" s="17">
        <v>23.416866103628102</v>
      </c>
      <c r="P56" s="42">
        <v>32.126822128602228</v>
      </c>
      <c r="Q56" s="17">
        <v>24.739413358650289</v>
      </c>
      <c r="R56" s="42">
        <v>53.011992589515877</v>
      </c>
      <c r="S56" s="17">
        <v>10.118211726234037</v>
      </c>
      <c r="T56" s="42">
        <v>10.118211726234037</v>
      </c>
      <c r="U56" s="17">
        <v>11.039907171159767</v>
      </c>
      <c r="V56" s="42">
        <v>7.044574985001022</v>
      </c>
      <c r="W56" s="17">
        <v>10.134034824001002</v>
      </c>
      <c r="X56" s="42">
        <v>9.1444319178253775</v>
      </c>
      <c r="Y56" s="17">
        <v>2.1123835518898715</v>
      </c>
      <c r="Z56" s="42">
        <v>36.492678520804077</v>
      </c>
      <c r="AA56" s="17">
        <v>3.6848038924820505</v>
      </c>
      <c r="AB56" s="42">
        <v>15.544874964562855</v>
      </c>
    </row>
    <row r="57" spans="1:28" ht="10.9" customHeight="1">
      <c r="A57" s="13" t="s">
        <v>143</v>
      </c>
      <c r="B57" s="42">
        <v>10.68529584470312</v>
      </c>
      <c r="C57" s="17">
        <v>13.439950260785466</v>
      </c>
      <c r="D57" s="42">
        <v>11.605816724810888</v>
      </c>
      <c r="E57" s="17">
        <v>33.712134295879245</v>
      </c>
      <c r="F57" s="42">
        <v>4.210562674864426</v>
      </c>
      <c r="G57" s="17">
        <v>1.0742288694691029</v>
      </c>
      <c r="H57" s="42">
        <v>3.2485924493109049</v>
      </c>
      <c r="I57" s="17">
        <v>0.71500120893924213</v>
      </c>
      <c r="J57" s="42">
        <v>1.2970191012400263</v>
      </c>
      <c r="K57" s="17">
        <v>0.40067700597561395</v>
      </c>
      <c r="L57" s="42">
        <v>0.63382957410797558</v>
      </c>
      <c r="M57" s="17">
        <v>8.8407999723671029</v>
      </c>
      <c r="N57" s="42">
        <v>40.007253635453004</v>
      </c>
      <c r="O57" s="17">
        <v>22.351868159516922</v>
      </c>
      <c r="P57" s="42">
        <v>22.19304315008177</v>
      </c>
      <c r="Q57" s="17">
        <v>25.995408227449996</v>
      </c>
      <c r="R57" s="42">
        <v>38.333438168323056</v>
      </c>
      <c r="S57" s="17">
        <v>2.563215498804881</v>
      </c>
      <c r="T57" s="42">
        <v>2.563215498804881</v>
      </c>
      <c r="U57" s="17">
        <v>9.7653792929928294</v>
      </c>
      <c r="V57" s="42">
        <v>8.8234369103031831</v>
      </c>
      <c r="W57" s="17">
        <v>1.8744496163039377</v>
      </c>
      <c r="X57" s="42">
        <v>5.1248584727638695</v>
      </c>
      <c r="Y57" s="17">
        <v>1.7423575292489624</v>
      </c>
      <c r="Z57" s="42">
        <v>21.444521323436909</v>
      </c>
      <c r="AA57" s="17">
        <v>0.27676437287709144</v>
      </c>
      <c r="AB57" s="42">
        <v>13.791042898477796</v>
      </c>
    </row>
    <row r="58" spans="1:28" ht="10.9" customHeight="1">
      <c r="A58" s="13" t="s">
        <v>333</v>
      </c>
      <c r="B58" s="42">
        <v>19.403324695025599</v>
      </c>
      <c r="C58" s="17">
        <v>21.492952405031289</v>
      </c>
      <c r="D58" s="42">
        <v>6.0451298906516655</v>
      </c>
      <c r="E58" s="17">
        <v>24.903609127109537</v>
      </c>
      <c r="F58" s="42">
        <v>4.4561026483787369</v>
      </c>
      <c r="G58" s="17">
        <v>3.6255609632766577</v>
      </c>
      <c r="H58" s="42">
        <v>2.9340749636559003</v>
      </c>
      <c r="I58" s="17">
        <v>1.2603501674988939</v>
      </c>
      <c r="J58" s="42">
        <v>2.9783199544908667</v>
      </c>
      <c r="K58" s="17">
        <v>1.2426521711649074</v>
      </c>
      <c r="L58" s="42">
        <v>0.642184438404652</v>
      </c>
      <c r="M58" s="17">
        <v>9.8059541116237909</v>
      </c>
      <c r="N58" s="42">
        <v>38.637254282283038</v>
      </c>
      <c r="O58" s="17">
        <v>23.877236496737062</v>
      </c>
      <c r="P58" s="42">
        <v>29.049774845281384</v>
      </c>
      <c r="Q58" s="17">
        <v>8.1103860139186548</v>
      </c>
      <c r="R58" s="42">
        <v>45.82319936426903</v>
      </c>
      <c r="S58" s="17">
        <v>9.9393165892070208</v>
      </c>
      <c r="T58" s="42">
        <v>9.9393165892070208</v>
      </c>
      <c r="U58" s="17">
        <v>7.9056999060851982</v>
      </c>
      <c r="V58" s="42">
        <v>5.8130854624702</v>
      </c>
      <c r="W58" s="17">
        <v>4.7366773424518991</v>
      </c>
      <c r="X58" s="42">
        <v>7.2735810436583437</v>
      </c>
      <c r="Y58" s="17">
        <v>3.1991234618441013</v>
      </c>
      <c r="Z58" s="42">
        <v>34.009198834493219</v>
      </c>
      <c r="AA58" s="17">
        <v>2.0263924675512319</v>
      </c>
      <c r="AB58" s="42">
        <v>16.626532135718929</v>
      </c>
    </row>
    <row r="59" spans="1:28" ht="10.9" customHeight="1">
      <c r="A59" s="13" t="s">
        <v>225</v>
      </c>
      <c r="B59" s="42">
        <v>15.455937858979269</v>
      </c>
      <c r="C59" s="17">
        <v>17.206389147202014</v>
      </c>
      <c r="D59" s="42">
        <v>15.617307587112302</v>
      </c>
      <c r="E59" s="17">
        <v>33.299600678299875</v>
      </c>
      <c r="F59" s="42">
        <v>12.127345331218205</v>
      </c>
      <c r="G59" s="17">
        <v>2.234560472621848</v>
      </c>
      <c r="H59" s="42">
        <v>4.0807395656692744</v>
      </c>
      <c r="I59" s="17">
        <v>1.54805535802199</v>
      </c>
      <c r="J59" s="42">
        <v>2.9648268694272741</v>
      </c>
      <c r="K59" s="17">
        <v>0.52513538646682345</v>
      </c>
      <c r="L59" s="42">
        <v>0.36376565833378915</v>
      </c>
      <c r="M59" s="17">
        <v>9.5126087194354803</v>
      </c>
      <c r="N59" s="42">
        <v>34.399102893714783</v>
      </c>
      <c r="O59" s="17">
        <v>29.700555421395798</v>
      </c>
      <c r="P59" s="42">
        <v>28.630765515575945</v>
      </c>
      <c r="Q59" s="17">
        <v>32.697416083071722</v>
      </c>
      <c r="R59" s="42">
        <v>52.393141753199714</v>
      </c>
      <c r="S59" s="17">
        <v>4.1294373339773003</v>
      </c>
      <c r="T59" s="42">
        <v>4.1294373339773003</v>
      </c>
      <c r="U59" s="17">
        <v>9.983095870562666</v>
      </c>
      <c r="V59" s="42">
        <v>8.285438299927554</v>
      </c>
      <c r="W59" s="17">
        <v>8.3120019319005074</v>
      </c>
      <c r="X59" s="42">
        <v>7.9594300893503984</v>
      </c>
      <c r="Y59" s="17">
        <v>2.4631731465829509</v>
      </c>
      <c r="Z59" s="42">
        <v>33.47500603718909</v>
      </c>
      <c r="AA59" s="17">
        <v>1.255735329630524</v>
      </c>
      <c r="AB59" s="42">
        <v>13.062062303791356</v>
      </c>
    </row>
    <row r="60" spans="1:28" ht="10.9" customHeight="1">
      <c r="A60" s="13" t="s">
        <v>144</v>
      </c>
      <c r="B60" s="42">
        <v>11.974347697996235</v>
      </c>
      <c r="C60" s="17">
        <v>14.539577898372821</v>
      </c>
      <c r="D60" s="42">
        <v>15.034435055868903</v>
      </c>
      <c r="E60" s="17">
        <v>24.210854407815241</v>
      </c>
      <c r="F60" s="42">
        <v>7.3173960010076469</v>
      </c>
      <c r="G60" s="17">
        <v>4.7197161509591856</v>
      </c>
      <c r="H60" s="42">
        <v>3.6565631551306739</v>
      </c>
      <c r="I60" s="17">
        <v>1.3496492449051916</v>
      </c>
      <c r="J60" s="42">
        <v>3.1608520594853315</v>
      </c>
      <c r="K60" s="17">
        <v>1.2996938631734904</v>
      </c>
      <c r="L60" s="42">
        <v>0.75488132394570662</v>
      </c>
      <c r="M60" s="17">
        <v>10.104223151117164</v>
      </c>
      <c r="N60" s="42">
        <v>41.093638587757091</v>
      </c>
      <c r="O60" s="17">
        <v>21.833368539012067</v>
      </c>
      <c r="P60" s="42">
        <v>25.551088213496779</v>
      </c>
      <c r="Q60" s="17">
        <v>23.456648681935192</v>
      </c>
      <c r="R60" s="42">
        <v>44.700709961297626</v>
      </c>
      <c r="S60" s="17">
        <v>6.7691569612367584</v>
      </c>
      <c r="T60" s="42">
        <v>6.7691569612367584</v>
      </c>
      <c r="U60" s="17">
        <v>9.3476447400925853</v>
      </c>
      <c r="V60" s="42">
        <v>6.8808604029200433</v>
      </c>
      <c r="W60" s="17">
        <v>9.0848552330556256</v>
      </c>
      <c r="X60" s="42">
        <v>7.8131545123536137</v>
      </c>
      <c r="Y60" s="17">
        <v>5.9235046238780429</v>
      </c>
      <c r="Z60" s="42">
        <v>28.240563386332795</v>
      </c>
      <c r="AA60" s="17">
        <v>2.1792911843787031</v>
      </c>
      <c r="AB60" s="42">
        <v>13.494993036436087</v>
      </c>
    </row>
    <row r="61" spans="1:28" ht="10.9" customHeight="1">
      <c r="A61" s="13" t="s">
        <v>224</v>
      </c>
      <c r="B61" s="42">
        <v>9.27025600422275</v>
      </c>
      <c r="C61" s="17">
        <v>6.0438110319345473</v>
      </c>
      <c r="D61" s="42">
        <v>13.004750593824228</v>
      </c>
      <c r="E61" s="17">
        <v>29.842966481921351</v>
      </c>
      <c r="F61" s="42">
        <v>9.1448931116389556</v>
      </c>
      <c r="G61" s="17">
        <v>1.6297176035893375</v>
      </c>
      <c r="H61" s="42">
        <v>3.886249670097651</v>
      </c>
      <c r="I61" s="17">
        <v>1.0226972816046451</v>
      </c>
      <c r="J61" s="42">
        <v>1.9068355766693059</v>
      </c>
      <c r="K61" s="17">
        <v>0.18474531538664554</v>
      </c>
      <c r="L61" s="42">
        <v>0.69279493269992087</v>
      </c>
      <c r="M61" s="17">
        <v>7.172077065188704</v>
      </c>
      <c r="N61" s="42">
        <v>46.978094484032724</v>
      </c>
      <c r="O61" s="17">
        <v>14.373516704192783</v>
      </c>
      <c r="P61" s="42">
        <v>14.172701271831073</v>
      </c>
      <c r="Q61" s="17">
        <v>13.947544574940668</v>
      </c>
      <c r="R61" s="42">
        <v>35.459137102172456</v>
      </c>
      <c r="S61" s="17">
        <v>5.9270979127365671</v>
      </c>
      <c r="T61" s="42">
        <v>5.9270979127365671</v>
      </c>
      <c r="U61" s="17">
        <v>5.3489928801801252</v>
      </c>
      <c r="V61" s="42">
        <v>5.5984908415992214</v>
      </c>
      <c r="W61" s="17">
        <v>0.5781050325564413</v>
      </c>
      <c r="X61" s="42">
        <v>4.1806121828028964</v>
      </c>
      <c r="Y61" s="17">
        <v>4.9656179638532221</v>
      </c>
      <c r="Z61" s="42">
        <v>11.312602689709731</v>
      </c>
      <c r="AA61" s="17">
        <v>0.29209517434430721</v>
      </c>
      <c r="AB61" s="42">
        <v>4.7282906346984728</v>
      </c>
    </row>
    <row r="62" spans="1:28" ht="10.9" customHeight="1">
      <c r="A62" s="13" t="s">
        <v>145</v>
      </c>
      <c r="B62" s="42">
        <v>14.046212230388624</v>
      </c>
      <c r="C62" s="17">
        <v>12.28323005236105</v>
      </c>
      <c r="D62" s="42">
        <v>14.010183984243646</v>
      </c>
      <c r="E62" s="17">
        <v>26.375078061199982</v>
      </c>
      <c r="F62" s="42">
        <v>10.469808329730508</v>
      </c>
      <c r="G62" s="17">
        <v>2.2193399625306238</v>
      </c>
      <c r="H62" s="42">
        <v>3.5331700052841426</v>
      </c>
      <c r="I62" s="17">
        <v>0.83105154441081808</v>
      </c>
      <c r="J62" s="42">
        <v>2.5171734639957726</v>
      </c>
      <c r="K62" s="17">
        <v>0.92952875054042372</v>
      </c>
      <c r="L62" s="42">
        <v>0.53081615986933761</v>
      </c>
      <c r="M62" s="17">
        <v>7.8925877888264395</v>
      </c>
      <c r="N62" s="42">
        <v>42.093000912715567</v>
      </c>
      <c r="O62" s="17">
        <v>29.51457131384856</v>
      </c>
      <c r="P62" s="42">
        <v>31.90895834654156</v>
      </c>
      <c r="Q62" s="17">
        <v>36.179969990912738</v>
      </c>
      <c r="R62" s="42">
        <v>40.406601999196937</v>
      </c>
      <c r="S62" s="17">
        <v>2.5254126249498086</v>
      </c>
      <c r="T62" s="42">
        <v>2.5254126249498086</v>
      </c>
      <c r="U62" s="17">
        <v>8.9097402734630897</v>
      </c>
      <c r="V62" s="42">
        <v>3.4933113548468904</v>
      </c>
      <c r="W62" s="17">
        <v>3.288319702445107</v>
      </c>
      <c r="X62" s="42">
        <v>5.7186331072085208</v>
      </c>
      <c r="Y62" s="17">
        <v>1.4497347788414801</v>
      </c>
      <c r="Z62" s="42">
        <v>24.675077664363151</v>
      </c>
      <c r="AA62" s="17">
        <v>1.4370548828166276</v>
      </c>
      <c r="AB62" s="42">
        <v>12.428411420359687</v>
      </c>
    </row>
    <row r="63" spans="1:28" ht="10.9" customHeight="1">
      <c r="A63" s="13" t="s">
        <v>146</v>
      </c>
      <c r="B63" s="42">
        <v>11.393751813521618</v>
      </c>
      <c r="C63" s="17">
        <v>12.972724634877649</v>
      </c>
      <c r="D63" s="42">
        <v>11.173711190637393</v>
      </c>
      <c r="E63" s="17">
        <v>33.325273237256987</v>
      </c>
      <c r="F63" s="42">
        <v>8.8233871747751227</v>
      </c>
      <c r="G63" s="17">
        <v>3.3779862655962858</v>
      </c>
      <c r="H63" s="42">
        <v>3.9679852983847566</v>
      </c>
      <c r="I63" s="17">
        <v>1.0445884514943418</v>
      </c>
      <c r="J63" s="42">
        <v>2.3817583905600155</v>
      </c>
      <c r="K63" s="17">
        <v>0.60450720572589223</v>
      </c>
      <c r="L63" s="42">
        <v>0.66979398394428857</v>
      </c>
      <c r="M63" s="17">
        <v>9.6358448592707227</v>
      </c>
      <c r="N63" s="42">
        <v>37.762356127285038</v>
      </c>
      <c r="O63" s="17">
        <v>27.460099124473263</v>
      </c>
      <c r="P63" s="42">
        <v>30.54955131984018</v>
      </c>
      <c r="Q63" s="17">
        <v>25.591144298159428</v>
      </c>
      <c r="R63" s="42">
        <v>61.140586450077507</v>
      </c>
      <c r="S63" s="17">
        <v>11.853452981375954</v>
      </c>
      <c r="T63" s="42">
        <v>11.853452981375954</v>
      </c>
      <c r="U63" s="17">
        <v>18.401344948800244</v>
      </c>
      <c r="V63" s="42">
        <v>9.870963516080435</v>
      </c>
      <c r="W63" s="17">
        <v>14.447282810418988</v>
      </c>
      <c r="X63" s="42">
        <v>14.798803519573807</v>
      </c>
      <c r="Y63" s="17">
        <v>11.202812165673238</v>
      </c>
      <c r="Z63" s="42">
        <v>39.127966638283006</v>
      </c>
      <c r="AA63" s="17">
        <v>2.5938298290430342</v>
      </c>
      <c r="AB63" s="42">
        <v>23.591187965328267</v>
      </c>
    </row>
    <row r="64" spans="1:28" ht="10.9" customHeight="1">
      <c r="A64" s="13" t="s">
        <v>147</v>
      </c>
      <c r="B64" s="42">
        <v>18.226372047826271</v>
      </c>
      <c r="C64" s="17">
        <v>16.834255777599392</v>
      </c>
      <c r="D64" s="42">
        <v>13.316996915797034</v>
      </c>
      <c r="E64" s="17">
        <v>32.878448603658796</v>
      </c>
      <c r="F64" s="42">
        <v>11.223541340994549</v>
      </c>
      <c r="G64" s="17">
        <v>0.7435886602729308</v>
      </c>
      <c r="H64" s="42">
        <v>2.2962524821496473</v>
      </c>
      <c r="I64" s="17">
        <v>0.45840550931598295</v>
      </c>
      <c r="J64" s="42">
        <v>1.8272846339093329</v>
      </c>
      <c r="K64" s="17">
        <v>0.25772106975368625</v>
      </c>
      <c r="L64" s="42">
        <v>0.35066965228780261</v>
      </c>
      <c r="M64" s="17">
        <v>10.532764375343277</v>
      </c>
      <c r="N64" s="42">
        <v>32.772825214415484</v>
      </c>
      <c r="O64" s="17">
        <v>35.074813687920042</v>
      </c>
      <c r="P64" s="42">
        <v>27.940072021413854</v>
      </c>
      <c r="Q64" s="17">
        <v>33.491883148144581</v>
      </c>
      <c r="R64" s="42">
        <v>43.031831924358258</v>
      </c>
      <c r="S64" s="17">
        <v>2.8173082477998808</v>
      </c>
      <c r="T64" s="42">
        <v>2.8173082477998808</v>
      </c>
      <c r="U64" s="17">
        <v>3.5105624987964337</v>
      </c>
      <c r="V64" s="42">
        <v>4.2692907623871053</v>
      </c>
      <c r="W64" s="17">
        <v>4.8951452945367713</v>
      </c>
      <c r="X64" s="42">
        <v>4.6525063066879779</v>
      </c>
      <c r="Y64" s="17">
        <v>1.6291474898418996</v>
      </c>
      <c r="Z64" s="42">
        <v>31.664387914267557</v>
      </c>
      <c r="AA64" s="17">
        <v>1.1419438078915443</v>
      </c>
      <c r="AB64" s="42">
        <v>8.9044657128001692</v>
      </c>
    </row>
    <row r="65" spans="1:28" ht="10.9" customHeight="1">
      <c r="A65" s="13" t="s">
        <v>148</v>
      </c>
      <c r="B65" s="42">
        <v>23.309539260220635</v>
      </c>
      <c r="C65" s="17">
        <v>21.643954142331818</v>
      </c>
      <c r="D65" s="42">
        <v>18.087821760761411</v>
      </c>
      <c r="E65" s="17">
        <v>24.45165476963011</v>
      </c>
      <c r="F65" s="42">
        <v>6.4979450573220854</v>
      </c>
      <c r="G65" s="17">
        <v>1.4189919965390438</v>
      </c>
      <c r="H65" s="42">
        <v>2.781743456629894</v>
      </c>
      <c r="I65" s="17">
        <v>0.87821760761410339</v>
      </c>
      <c r="J65" s="42">
        <v>2.2150118970365562</v>
      </c>
      <c r="K65" s="17">
        <v>5.6240536448193816E-2</v>
      </c>
      <c r="L65" s="42">
        <v>0.41964092580575385</v>
      </c>
      <c r="M65" s="17">
        <v>9.3748648064027691</v>
      </c>
      <c r="N65" s="42">
        <v>36.82457278823275</v>
      </c>
      <c r="O65" s="17">
        <v>32.266644841838193</v>
      </c>
      <c r="P65" s="42">
        <v>29.324385153660433</v>
      </c>
      <c r="Q65" s="17">
        <v>31.677374473135</v>
      </c>
      <c r="R65" s="42">
        <v>44.854114662192579</v>
      </c>
      <c r="S65" s="17">
        <v>1.5100053198019396</v>
      </c>
      <c r="T65" s="42">
        <v>1.5100053198019396</v>
      </c>
      <c r="U65" s="17">
        <v>6.2650898228096734</v>
      </c>
      <c r="V65" s="42">
        <v>2.594426484429349</v>
      </c>
      <c r="W65" s="17">
        <v>2.6067029504439989</v>
      </c>
      <c r="X65" s="42">
        <v>2.1852109506076851</v>
      </c>
      <c r="Y65" s="17">
        <v>1.1048819413184925</v>
      </c>
      <c r="Z65" s="42">
        <v>36.571592257642102</v>
      </c>
      <c r="AA65" s="17">
        <v>0.21279207758726523</v>
      </c>
      <c r="AB65" s="42">
        <v>12.747063878544829</v>
      </c>
    </row>
    <row r="66" spans="1:28" ht="10.9" customHeight="1">
      <c r="A66" s="13" t="s">
        <v>359</v>
      </c>
      <c r="B66" s="42">
        <v>7.0752955818294962</v>
      </c>
      <c r="C66" s="17">
        <v>11.0392034847542</v>
      </c>
      <c r="D66" s="42">
        <v>11.978842563783447</v>
      </c>
      <c r="E66" s="17">
        <v>33.708774113254513</v>
      </c>
      <c r="F66" s="42">
        <v>8.0273802115743624</v>
      </c>
      <c r="G66" s="17">
        <v>1.4810205351586807</v>
      </c>
      <c r="H66" s="42">
        <v>1.8668326073428749</v>
      </c>
      <c r="I66" s="17">
        <v>0.39203484754200374</v>
      </c>
      <c r="J66" s="42">
        <v>1.7734909769757312</v>
      </c>
      <c r="K66" s="17">
        <v>0.44181705040448038</v>
      </c>
      <c r="L66" s="42">
        <v>0.2551337896701929</v>
      </c>
      <c r="M66" s="17">
        <v>9.0105787181082757</v>
      </c>
      <c r="N66" s="42">
        <v>40.983198506533917</v>
      </c>
      <c r="O66" s="17">
        <v>12.091742087807072</v>
      </c>
      <c r="P66" s="42">
        <v>13.283489797065604</v>
      </c>
      <c r="Q66" s="17">
        <v>18.893698352914722</v>
      </c>
      <c r="R66" s="42">
        <v>51.492495362302549</v>
      </c>
      <c r="S66" s="17">
        <v>1.1242902917533306</v>
      </c>
      <c r="T66" s="42">
        <v>1.1242902917533306</v>
      </c>
      <c r="U66" s="17">
        <v>11.720726291528473</v>
      </c>
      <c r="V66" s="42">
        <v>3.5752431277755918</v>
      </c>
      <c r="W66" s="17">
        <v>6.9987070661644832</v>
      </c>
      <c r="X66" s="42">
        <v>1.2704480296812637</v>
      </c>
      <c r="Y66" s="17">
        <v>0.63522401484063185</v>
      </c>
      <c r="Z66" s="42">
        <v>35.499465962111415</v>
      </c>
      <c r="AA66" s="17">
        <v>0.46658047107763223</v>
      </c>
      <c r="AB66" s="42">
        <v>11.315981786497273</v>
      </c>
    </row>
    <row r="67" spans="1:28" ht="10.9" customHeight="1" thickBot="1">
      <c r="A67" s="81" t="s">
        <v>149</v>
      </c>
      <c r="B67" s="44">
        <v>23.364636040930748</v>
      </c>
      <c r="C67" s="18">
        <v>29.721660490023346</v>
      </c>
      <c r="D67" s="44">
        <v>20.289405393207719</v>
      </c>
      <c r="E67" s="18">
        <v>29.389250036886278</v>
      </c>
      <c r="F67" s="44">
        <v>4.3814388251937615</v>
      </c>
      <c r="G67" s="18">
        <v>3.4634044732205624</v>
      </c>
      <c r="H67" s="44">
        <v>4.6765290446888104</v>
      </c>
      <c r="I67" s="18">
        <v>1.7351738862513995</v>
      </c>
      <c r="J67" s="44">
        <v>3.4111127505012195</v>
      </c>
      <c r="K67" s="18">
        <v>2.6564629097631469</v>
      </c>
      <c r="L67" s="44">
        <v>1.2829915204957516</v>
      </c>
      <c r="M67" s="18">
        <v>16.148161327558824</v>
      </c>
      <c r="N67" s="44">
        <v>26.089447053003411</v>
      </c>
      <c r="O67" s="18">
        <v>31.910904782804767</v>
      </c>
      <c r="P67" s="44">
        <v>44.302819971011473</v>
      </c>
      <c r="Q67" s="18">
        <v>27.349209150238078</v>
      </c>
      <c r="R67" s="44">
        <v>45.566279197793129</v>
      </c>
      <c r="S67" s="18">
        <v>8.2481550358133457</v>
      </c>
      <c r="T67" s="44">
        <v>8.2481550358133457</v>
      </c>
      <c r="U67" s="18">
        <v>10.759840186057454</v>
      </c>
      <c r="V67" s="44">
        <v>6.0376669818904682</v>
      </c>
      <c r="W67" s="18">
        <v>9.3429921525864188</v>
      </c>
      <c r="X67" s="44">
        <v>9.2325884097185469</v>
      </c>
      <c r="Y67" s="18">
        <v>4.6642564865969556</v>
      </c>
      <c r="Z67" s="44">
        <v>36.909388993712113</v>
      </c>
      <c r="AA67" s="18">
        <v>3.4297556186003155</v>
      </c>
      <c r="AB67" s="44">
        <v>15.183229490468628</v>
      </c>
    </row>
    <row r="68" spans="1:28" ht="13.5" customHeight="1" thickTop="1">
      <c r="A68" s="80" t="s">
        <v>298</v>
      </c>
      <c r="C68" s="34"/>
      <c r="D68" s="34"/>
      <c r="E68" s="34"/>
      <c r="F68" s="34"/>
      <c r="G68" s="34"/>
      <c r="H68" s="34"/>
      <c r="I68" s="34"/>
      <c r="J68" s="34"/>
      <c r="K68" s="34"/>
      <c r="L68" s="34"/>
      <c r="M68" s="34"/>
      <c r="N68" s="34"/>
      <c r="O68" s="29"/>
      <c r="P68" s="29"/>
      <c r="Q68" s="29"/>
      <c r="R68" s="29"/>
      <c r="S68" s="29"/>
      <c r="T68" s="29"/>
      <c r="U68" s="29"/>
      <c r="V68" s="29"/>
      <c r="W68" s="29"/>
      <c r="X68" s="29"/>
      <c r="Y68" s="29"/>
      <c r="Z68" s="29"/>
      <c r="AA68" s="29"/>
      <c r="AB68" s="29"/>
    </row>
    <row r="69" spans="1:28" ht="23.45" customHeight="1">
      <c r="A69" s="705" t="s">
        <v>384</v>
      </c>
      <c r="B69" s="705"/>
      <c r="C69" s="705"/>
      <c r="D69" s="705"/>
      <c r="E69" s="705"/>
      <c r="F69" s="705"/>
      <c r="G69" s="705"/>
      <c r="H69" s="705"/>
      <c r="I69" s="705"/>
      <c r="J69" s="705"/>
      <c r="K69" s="705"/>
      <c r="L69" s="705"/>
      <c r="M69" s="705"/>
      <c r="N69" s="705"/>
      <c r="O69" s="29"/>
      <c r="P69" s="29"/>
      <c r="Q69" s="29"/>
      <c r="R69" s="29"/>
      <c r="S69" s="29"/>
      <c r="T69" s="29"/>
      <c r="U69" s="29"/>
      <c r="V69" s="29"/>
      <c r="W69" s="29"/>
      <c r="X69" s="29"/>
      <c r="Y69" s="29"/>
      <c r="Z69" s="29"/>
      <c r="AA69" s="29"/>
      <c r="AB69" s="29"/>
    </row>
  </sheetData>
  <mergeCells count="8">
    <mergeCell ref="A69:N69"/>
    <mergeCell ref="A1:AB1"/>
    <mergeCell ref="A3:AB3"/>
    <mergeCell ref="A4:AB4"/>
    <mergeCell ref="B5:AB6"/>
    <mergeCell ref="B7:N7"/>
    <mergeCell ref="O7:AB7"/>
    <mergeCell ref="A2:XFD2"/>
  </mergeCells>
  <phoneticPr fontId="9" type="noConversion"/>
  <hyperlinks>
    <hyperlink ref="A5" location="Índice!A1" display="Índice" xr:uid="{00000000-0004-0000-20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rowBreaks count="1" manualBreakCount="1">
    <brk id="34" max="16383" man="1"/>
  </rowBreaks>
  <colBreaks count="1" manualBreakCount="1">
    <brk id="14"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K171"/>
  <sheetViews>
    <sheetView zoomScaleNormal="100" workbookViewId="0">
      <selection activeCell="A4" sqref="A4:K4"/>
    </sheetView>
  </sheetViews>
  <sheetFormatPr defaultColWidth="0" defaultRowHeight="12.75" zeroHeight="1"/>
  <cols>
    <col min="1" max="1" width="25.28515625" customWidth="1"/>
    <col min="2" max="5" width="5.7109375" customWidth="1"/>
    <col min="6" max="6" width="5.5703125" bestFit="1" customWidth="1"/>
    <col min="7" max="7" width="5.7109375" customWidth="1"/>
    <col min="8" max="8" width="5.5703125" bestFit="1" customWidth="1"/>
    <col min="9" max="9" width="5.7109375" customWidth="1"/>
    <col min="10" max="10" width="5.5703125" bestFit="1" customWidth="1"/>
    <col min="11" max="11" width="5.7109375" customWidth="1"/>
    <col min="12" max="16384" width="5.5703125" hidden="1"/>
  </cols>
  <sheetData>
    <row r="1" spans="1:11" s="92" customFormat="1" ht="18">
      <c r="A1" s="669" t="s">
        <v>159</v>
      </c>
      <c r="B1" s="669"/>
      <c r="C1" s="669"/>
      <c r="D1" s="669"/>
      <c r="E1" s="669"/>
      <c r="F1" s="669"/>
      <c r="G1" s="669"/>
      <c r="H1" s="669"/>
      <c r="I1" s="669"/>
      <c r="J1" s="669"/>
      <c r="K1" s="669"/>
    </row>
    <row r="2" spans="1:11" s="85" customFormat="1" ht="15">
      <c r="A2" s="699"/>
      <c r="B2" s="699"/>
      <c r="C2" s="699"/>
      <c r="D2" s="699"/>
      <c r="E2" s="699"/>
      <c r="F2" s="699"/>
      <c r="G2" s="699"/>
      <c r="H2" s="699"/>
      <c r="I2" s="699"/>
      <c r="J2" s="699"/>
      <c r="K2" s="699"/>
    </row>
    <row r="3" spans="1:11" s="88" customFormat="1" ht="15">
      <c r="A3" s="663" t="s">
        <v>347</v>
      </c>
      <c r="B3" s="663"/>
      <c r="C3" s="663"/>
      <c r="D3" s="663"/>
      <c r="E3" s="663"/>
      <c r="F3" s="663"/>
      <c r="G3" s="663"/>
      <c r="H3" s="663"/>
      <c r="I3" s="663"/>
      <c r="J3" s="663"/>
      <c r="K3" s="663"/>
    </row>
    <row r="4" spans="1:11" s="88" customFormat="1" ht="15">
      <c r="A4" s="663" t="s">
        <v>442</v>
      </c>
      <c r="B4" s="663"/>
      <c r="C4" s="663"/>
      <c r="D4" s="663"/>
      <c r="E4" s="663"/>
      <c r="F4" s="663"/>
      <c r="G4" s="663"/>
      <c r="H4" s="663"/>
      <c r="I4" s="663"/>
      <c r="J4" s="663"/>
      <c r="K4" s="663"/>
    </row>
    <row r="5" spans="1:11" s="389" customFormat="1" ht="16.5" customHeight="1">
      <c r="A5" s="190" t="s">
        <v>202</v>
      </c>
      <c r="B5" s="665" t="s">
        <v>349</v>
      </c>
      <c r="C5" s="665"/>
      <c r="D5" s="665"/>
      <c r="E5" s="665"/>
      <c r="F5" s="665"/>
      <c r="G5" s="665"/>
      <c r="H5" s="665"/>
      <c r="I5" s="665"/>
      <c r="J5" s="665"/>
      <c r="K5" s="665"/>
    </row>
    <row r="6" spans="1:11" s="389" customFormat="1" ht="16.5" customHeight="1" thickBot="1">
      <c r="A6" s="190"/>
      <c r="B6" s="666"/>
      <c r="C6" s="666"/>
      <c r="D6" s="666"/>
      <c r="E6" s="666"/>
      <c r="F6" s="666"/>
      <c r="G6" s="666"/>
      <c r="H6" s="666"/>
      <c r="I6" s="666"/>
      <c r="J6" s="666"/>
      <c r="K6" s="666"/>
    </row>
    <row r="7" spans="1:11" ht="13.5" thickTop="1">
      <c r="A7" s="413" t="s">
        <v>22</v>
      </c>
      <c r="B7" s="106">
        <v>2016</v>
      </c>
      <c r="C7" s="107">
        <v>2017</v>
      </c>
      <c r="D7" s="106">
        <v>2018</v>
      </c>
      <c r="E7" s="107">
        <v>2019</v>
      </c>
      <c r="F7" s="106">
        <v>2020</v>
      </c>
      <c r="G7" s="107">
        <v>2021</v>
      </c>
      <c r="H7" s="106">
        <v>2022</v>
      </c>
      <c r="I7" s="107">
        <v>2023</v>
      </c>
      <c r="J7" s="106">
        <v>2024</v>
      </c>
      <c r="K7" s="107" t="s">
        <v>392</v>
      </c>
    </row>
    <row r="8" spans="1:11" ht="12" customHeight="1">
      <c r="A8" s="514" t="s">
        <v>9</v>
      </c>
      <c r="B8" s="137"/>
      <c r="C8" s="137"/>
      <c r="D8" s="137"/>
      <c r="E8" s="137"/>
      <c r="F8" s="137"/>
      <c r="G8" s="137"/>
      <c r="H8" s="137"/>
      <c r="I8" s="137"/>
      <c r="J8" s="137"/>
      <c r="K8" s="137"/>
    </row>
    <row r="9" spans="1:11" ht="12" customHeight="1">
      <c r="A9" s="466" t="s">
        <v>0</v>
      </c>
      <c r="B9" s="163">
        <v>100</v>
      </c>
      <c r="C9" s="162">
        <v>100</v>
      </c>
      <c r="D9" s="163">
        <v>100</v>
      </c>
      <c r="E9" s="162">
        <v>100</v>
      </c>
      <c r="F9" s="163">
        <v>100</v>
      </c>
      <c r="G9" s="162">
        <v>100</v>
      </c>
      <c r="H9" s="163">
        <v>100</v>
      </c>
      <c r="I9" s="162">
        <v>100</v>
      </c>
      <c r="J9" s="163">
        <v>100</v>
      </c>
      <c r="K9" s="162">
        <v>100</v>
      </c>
    </row>
    <row r="10" spans="1:11" ht="12" customHeight="1">
      <c r="A10" s="112" t="s">
        <v>91</v>
      </c>
      <c r="B10" s="516">
        <v>20.359165318009051</v>
      </c>
      <c r="C10" s="515">
        <v>20.474453772939079</v>
      </c>
      <c r="D10" s="516">
        <v>20.977913224191607</v>
      </c>
      <c r="E10" s="515">
        <v>22.830776452451008</v>
      </c>
      <c r="F10" s="516">
        <v>21.37868721395856</v>
      </c>
      <c r="G10" s="515">
        <v>23.4</v>
      </c>
      <c r="H10" s="516">
        <v>23.679145585678917</v>
      </c>
      <c r="I10" s="515">
        <v>23.586658924444219</v>
      </c>
      <c r="J10" s="516">
        <v>22.719586146167341</v>
      </c>
      <c r="K10" s="515">
        <v>25.06390120878282</v>
      </c>
    </row>
    <row r="11" spans="1:11" ht="12" customHeight="1">
      <c r="A11" s="112" t="s">
        <v>363</v>
      </c>
      <c r="B11" s="516">
        <v>58.207168852369492</v>
      </c>
      <c r="C11" s="515">
        <v>60.643059438346391</v>
      </c>
      <c r="D11" s="516">
        <v>61.181188450891554</v>
      </c>
      <c r="E11" s="515">
        <v>61.544177939489686</v>
      </c>
      <c r="F11" s="516">
        <v>65.353036627756069</v>
      </c>
      <c r="G11" s="515">
        <v>65</v>
      </c>
      <c r="H11" s="516">
        <v>65.691078870745727</v>
      </c>
      <c r="I11" s="515">
        <v>66.624127979590142</v>
      </c>
      <c r="J11" s="516">
        <v>68.759223509476925</v>
      </c>
      <c r="K11" s="515">
        <v>67.663098999663589</v>
      </c>
    </row>
    <row r="12" spans="1:11" ht="12" customHeight="1">
      <c r="A12" s="112" t="s">
        <v>92</v>
      </c>
      <c r="B12" s="516">
        <v>19.12988938118934</v>
      </c>
      <c r="C12" s="515">
        <v>17.346696501615082</v>
      </c>
      <c r="D12" s="516">
        <v>16.346188117318881</v>
      </c>
      <c r="E12" s="515">
        <v>14.081028506786927</v>
      </c>
      <c r="F12" s="516">
        <v>11.845591240462396</v>
      </c>
      <c r="G12" s="515">
        <v>10.4</v>
      </c>
      <c r="H12" s="516">
        <v>9.5571703281126279</v>
      </c>
      <c r="I12" s="515">
        <v>8.7453191571571391</v>
      </c>
      <c r="J12" s="516">
        <v>7.4522937314135049</v>
      </c>
      <c r="K12" s="515">
        <v>6.4133905150690245</v>
      </c>
    </row>
    <row r="13" spans="1:11" ht="12" customHeight="1">
      <c r="A13" s="112" t="s">
        <v>93</v>
      </c>
      <c r="B13" s="516">
        <v>2.3037764484321177</v>
      </c>
      <c r="C13" s="515">
        <v>1.5357902870994498</v>
      </c>
      <c r="D13" s="516">
        <v>1.4947102075979628</v>
      </c>
      <c r="E13" s="515">
        <v>1.5440171012723791</v>
      </c>
      <c r="F13" s="516">
        <v>1.4226849178229721</v>
      </c>
      <c r="G13" s="515">
        <v>1.2</v>
      </c>
      <c r="H13" s="516">
        <v>1.0726052154627246</v>
      </c>
      <c r="I13" s="515">
        <v>1.0438939388085069</v>
      </c>
      <c r="J13" s="516">
        <v>1.0688966129422264</v>
      </c>
      <c r="K13" s="515">
        <v>0.85960927648456154</v>
      </c>
    </row>
    <row r="14" spans="1:11" ht="12" customHeight="1">
      <c r="A14" s="517" t="s">
        <v>167</v>
      </c>
      <c r="B14" s="518"/>
      <c r="C14" s="518"/>
      <c r="D14" s="518"/>
      <c r="E14" s="518"/>
      <c r="F14" s="518"/>
      <c r="G14" s="518"/>
      <c r="H14" s="518"/>
      <c r="I14" s="518"/>
      <c r="J14" s="518"/>
      <c r="K14" s="518"/>
    </row>
    <row r="15" spans="1:11" ht="12" customHeight="1">
      <c r="A15" s="466" t="s">
        <v>30</v>
      </c>
      <c r="B15" s="163">
        <v>100</v>
      </c>
      <c r="C15" s="162">
        <v>100</v>
      </c>
      <c r="D15" s="163">
        <v>100</v>
      </c>
      <c r="E15" s="162">
        <v>100</v>
      </c>
      <c r="F15" s="163">
        <v>100</v>
      </c>
      <c r="G15" s="162">
        <v>100</v>
      </c>
      <c r="H15" s="163">
        <v>100</v>
      </c>
      <c r="I15" s="162">
        <v>100</v>
      </c>
      <c r="J15" s="163">
        <v>100</v>
      </c>
      <c r="K15" s="162">
        <v>100</v>
      </c>
    </row>
    <row r="16" spans="1:11" ht="12" customHeight="1">
      <c r="A16" s="112" t="s">
        <v>91</v>
      </c>
      <c r="B16" s="516">
        <v>25.251667772853111</v>
      </c>
      <c r="C16" s="515">
        <v>25.348079458056606</v>
      </c>
      <c r="D16" s="516">
        <v>25.724023228987473</v>
      </c>
      <c r="E16" s="515">
        <v>27.691249094040771</v>
      </c>
      <c r="F16" s="516">
        <v>25.594357853940668</v>
      </c>
      <c r="G16" s="515">
        <v>28.1</v>
      </c>
      <c r="H16" s="516">
        <v>28.175533280254722</v>
      </c>
      <c r="I16" s="515">
        <v>27.674392254616208</v>
      </c>
      <c r="J16" s="516">
        <v>26.423138723889938</v>
      </c>
      <c r="K16" s="515">
        <v>29.012982527000858</v>
      </c>
    </row>
    <row r="17" spans="1:11" ht="12" customHeight="1">
      <c r="A17" s="112" t="s">
        <v>363</v>
      </c>
      <c r="B17" s="516">
        <v>60.639897783401238</v>
      </c>
      <c r="C17" s="515">
        <v>62.229131038145304</v>
      </c>
      <c r="D17" s="516">
        <v>62.589638843175436</v>
      </c>
      <c r="E17" s="515">
        <v>62.066570031015345</v>
      </c>
      <c r="F17" s="516">
        <v>65.698358331681391</v>
      </c>
      <c r="G17" s="515">
        <v>64.3</v>
      </c>
      <c r="H17" s="516">
        <v>65.130788835898088</v>
      </c>
      <c r="I17" s="515">
        <v>65.825245689846028</v>
      </c>
      <c r="J17" s="516">
        <v>67.745914344289289</v>
      </c>
      <c r="K17" s="515">
        <v>66.237753777013424</v>
      </c>
    </row>
    <row r="18" spans="1:11" ht="12" customHeight="1">
      <c r="A18" s="112" t="s">
        <v>92</v>
      </c>
      <c r="B18" s="516">
        <v>12.867309829150125</v>
      </c>
      <c r="C18" s="515">
        <v>11.580547064420582</v>
      </c>
      <c r="D18" s="516">
        <v>10.759589716050007</v>
      </c>
      <c r="E18" s="515">
        <v>9.0554109607129138</v>
      </c>
      <c r="F18" s="516">
        <v>7.6157240298276987</v>
      </c>
      <c r="G18" s="515">
        <v>6.8</v>
      </c>
      <c r="H18" s="516">
        <v>6.1161816800445612</v>
      </c>
      <c r="I18" s="515">
        <v>5.9377108192092605</v>
      </c>
      <c r="J18" s="516">
        <v>5.2490635201651834</v>
      </c>
      <c r="K18" s="515">
        <v>4.3004601652598531</v>
      </c>
    </row>
    <row r="19" spans="1:11" ht="12" customHeight="1">
      <c r="A19" s="112" t="s">
        <v>93</v>
      </c>
      <c r="B19" s="516">
        <v>1.2411246145955295</v>
      </c>
      <c r="C19" s="515">
        <v>0.84224243937751109</v>
      </c>
      <c r="D19" s="516">
        <v>0.92674821178708711</v>
      </c>
      <c r="E19" s="515">
        <v>1.1867699142309691</v>
      </c>
      <c r="F19" s="516">
        <v>1.0915597845502472</v>
      </c>
      <c r="G19" s="515">
        <v>0.8</v>
      </c>
      <c r="H19" s="516">
        <v>0.57749620380262312</v>
      </c>
      <c r="I19" s="515">
        <v>0.56265123632849634</v>
      </c>
      <c r="J19" s="516">
        <v>0.58188341165558766</v>
      </c>
      <c r="K19" s="515">
        <v>0.44880353072586215</v>
      </c>
    </row>
    <row r="20" spans="1:11" ht="12" customHeight="1">
      <c r="A20" s="466" t="s">
        <v>10</v>
      </c>
      <c r="B20" s="163">
        <v>100</v>
      </c>
      <c r="C20" s="162">
        <v>100</v>
      </c>
      <c r="D20" s="163">
        <v>100</v>
      </c>
      <c r="E20" s="162">
        <v>100</v>
      </c>
      <c r="F20" s="163">
        <v>100</v>
      </c>
      <c r="G20" s="162">
        <v>100</v>
      </c>
      <c r="H20" s="163">
        <v>100</v>
      </c>
      <c r="I20" s="162">
        <v>100</v>
      </c>
      <c r="J20" s="163">
        <v>100</v>
      </c>
      <c r="K20" s="162">
        <v>100</v>
      </c>
    </row>
    <row r="21" spans="1:11" ht="12" customHeight="1">
      <c r="A21" s="112" t="s">
        <v>91</v>
      </c>
      <c r="B21" s="516">
        <v>2.0301732166138944</v>
      </c>
      <c r="C21" s="515">
        <v>1.3506473370028684</v>
      </c>
      <c r="D21" s="516">
        <v>1.8777301933749859</v>
      </c>
      <c r="E21" s="515">
        <v>1.8305312518323538</v>
      </c>
      <c r="F21" s="516">
        <v>2.4338654585471122</v>
      </c>
      <c r="G21" s="515">
        <v>1.5</v>
      </c>
      <c r="H21" s="516">
        <v>1.8534518706319951</v>
      </c>
      <c r="I21" s="515">
        <v>2.7912955043115013</v>
      </c>
      <c r="J21" s="516">
        <v>3.1322750973315148</v>
      </c>
      <c r="K21" s="515">
        <v>3.2138132115379756</v>
      </c>
    </row>
    <row r="22" spans="1:11" ht="12" customHeight="1">
      <c r="A22" s="112" t="s">
        <v>363</v>
      </c>
      <c r="B22" s="516">
        <v>49.093251381386978</v>
      </c>
      <c r="C22" s="515">
        <v>54.41956740832623</v>
      </c>
      <c r="D22" s="516">
        <v>55.513039112746462</v>
      </c>
      <c r="E22" s="515">
        <v>59.287121306965396</v>
      </c>
      <c r="F22" s="516">
        <v>63.801193827919192</v>
      </c>
      <c r="G22" s="515">
        <v>67.900000000000006</v>
      </c>
      <c r="H22" s="516">
        <v>68.410755091488326</v>
      </c>
      <c r="I22" s="515">
        <v>70.688250123398717</v>
      </c>
      <c r="J22" s="516">
        <v>74.118402673438325</v>
      </c>
      <c r="K22" s="515">
        <v>75.549469532902449</v>
      </c>
    </row>
    <row r="23" spans="1:11" ht="12" customHeight="1">
      <c r="A23" s="112" t="s">
        <v>92</v>
      </c>
      <c r="B23" s="516">
        <v>42.591730303594709</v>
      </c>
      <c r="C23" s="515">
        <v>39.972711062873088</v>
      </c>
      <c r="D23" s="516">
        <v>38.828821658488202</v>
      </c>
      <c r="E23" s="515">
        <v>35.794801741310486</v>
      </c>
      <c r="F23" s="516">
        <v>30.854211030283974</v>
      </c>
      <c r="G23" s="515">
        <v>27.7</v>
      </c>
      <c r="H23" s="516">
        <v>26.259903591146401</v>
      </c>
      <c r="I23" s="515">
        <v>23.028353546429386</v>
      </c>
      <c r="J23" s="516">
        <v>19.104715171168078</v>
      </c>
      <c r="K23" s="515">
        <v>18.104138401773</v>
      </c>
    </row>
    <row r="24" spans="1:11" ht="12" customHeight="1">
      <c r="A24" s="112" t="s">
        <v>93</v>
      </c>
      <c r="B24" s="516">
        <v>6.2848450984044204</v>
      </c>
      <c r="C24" s="515">
        <v>4.2570741917978143</v>
      </c>
      <c r="D24" s="516">
        <v>3.7804090353903468</v>
      </c>
      <c r="E24" s="515">
        <v>3.0875456998917623</v>
      </c>
      <c r="F24" s="516">
        <v>2.9107296832497274</v>
      </c>
      <c r="G24" s="515">
        <v>3</v>
      </c>
      <c r="H24" s="516">
        <v>3.4758894467332748</v>
      </c>
      <c r="I24" s="515">
        <v>3.4921008258603954</v>
      </c>
      <c r="J24" s="516">
        <v>3.6446070580620873</v>
      </c>
      <c r="K24" s="515">
        <v>3.1325788537865829</v>
      </c>
    </row>
    <row r="25" spans="1:11" ht="12" customHeight="1">
      <c r="A25" s="201" t="s">
        <v>391</v>
      </c>
      <c r="B25" s="518"/>
      <c r="C25" s="518"/>
      <c r="D25" s="518"/>
      <c r="E25" s="518"/>
      <c r="F25" s="518"/>
      <c r="G25" s="518"/>
      <c r="H25" s="518"/>
      <c r="I25" s="518"/>
      <c r="J25" s="518"/>
      <c r="K25" s="518"/>
    </row>
    <row r="26" spans="1:11" ht="12" customHeight="1">
      <c r="A26" s="466" t="s">
        <v>3</v>
      </c>
      <c r="B26" s="163">
        <v>100</v>
      </c>
      <c r="C26" s="162">
        <v>100</v>
      </c>
      <c r="D26" s="163">
        <v>100</v>
      </c>
      <c r="E26" s="162">
        <v>100</v>
      </c>
      <c r="F26" s="163">
        <v>100</v>
      </c>
      <c r="G26" s="162">
        <v>100</v>
      </c>
      <c r="H26" s="163">
        <v>100</v>
      </c>
      <c r="I26" s="162">
        <v>100</v>
      </c>
      <c r="J26" s="163">
        <v>100</v>
      </c>
      <c r="K26" s="162">
        <v>100</v>
      </c>
    </row>
    <row r="27" spans="1:11" ht="12" customHeight="1">
      <c r="A27" s="112" t="s">
        <v>91</v>
      </c>
      <c r="B27" s="516">
        <v>51.334503240273754</v>
      </c>
      <c r="C27" s="515">
        <v>51.702408605052383</v>
      </c>
      <c r="D27" s="516">
        <v>53.764285494254992</v>
      </c>
      <c r="E27" s="515">
        <v>54.594779691557193</v>
      </c>
      <c r="F27" s="516">
        <v>56.274994192036978</v>
      </c>
      <c r="G27" s="515">
        <v>56.07326910944289</v>
      </c>
      <c r="H27" s="516">
        <v>53.766807073700505</v>
      </c>
      <c r="I27" s="515">
        <v>54.955858087951391</v>
      </c>
      <c r="J27" s="516">
        <v>56.314578930777223</v>
      </c>
      <c r="K27" s="515">
        <v>59.307147764857902</v>
      </c>
    </row>
    <row r="28" spans="1:11" ht="12" customHeight="1">
      <c r="A28" s="112" t="s">
        <v>363</v>
      </c>
      <c r="B28" s="516">
        <v>34.710902045626369</v>
      </c>
      <c r="C28" s="515">
        <v>35.44880629957688</v>
      </c>
      <c r="D28" s="516">
        <v>32.984089578905213</v>
      </c>
      <c r="E28" s="515">
        <v>32.432823412647551</v>
      </c>
      <c r="F28" s="516">
        <v>34.362746749757484</v>
      </c>
      <c r="G28" s="515">
        <v>37.691838745578401</v>
      </c>
      <c r="H28" s="516">
        <v>40.384990810520854</v>
      </c>
      <c r="I28" s="515">
        <v>40.430147739923719</v>
      </c>
      <c r="J28" s="516">
        <v>39.599070647161156</v>
      </c>
      <c r="K28" s="515">
        <v>38.037345017521361</v>
      </c>
    </row>
    <row r="29" spans="1:11" ht="12" customHeight="1">
      <c r="A29" s="112" t="s">
        <v>92</v>
      </c>
      <c r="B29" s="516">
        <v>12.702504772075413</v>
      </c>
      <c r="C29" s="515">
        <v>12.152323306314035</v>
      </c>
      <c r="D29" s="516">
        <v>12.662300157101933</v>
      </c>
      <c r="E29" s="515">
        <v>10.94418950444792</v>
      </c>
      <c r="F29" s="516">
        <v>6.9647673888639625</v>
      </c>
      <c r="G29" s="515">
        <v>4.9945416781858523</v>
      </c>
      <c r="H29" s="516">
        <v>5.0942251378421872</v>
      </c>
      <c r="I29" s="515">
        <v>4.0365739850996158</v>
      </c>
      <c r="J29" s="516">
        <v>3.5107587768969424</v>
      </c>
      <c r="K29" s="515">
        <v>2.4036325056122476</v>
      </c>
    </row>
    <row r="30" spans="1:11" ht="12" customHeight="1">
      <c r="A30" s="112" t="s">
        <v>93</v>
      </c>
      <c r="B30" s="516">
        <v>1.2520899420244653</v>
      </c>
      <c r="C30" s="515">
        <v>0.69646178905670197</v>
      </c>
      <c r="D30" s="516">
        <v>0.58932476973785541</v>
      </c>
      <c r="E30" s="515">
        <v>2.0282073913473404</v>
      </c>
      <c r="F30" s="516">
        <v>2.3974916693415809</v>
      </c>
      <c r="G30" s="515">
        <v>1.240350466792846</v>
      </c>
      <c r="H30" s="516">
        <v>0.75397697793645635</v>
      </c>
      <c r="I30" s="515">
        <v>0.5774201870252732</v>
      </c>
      <c r="J30" s="516">
        <v>0.57559164516467998</v>
      </c>
      <c r="K30" s="515">
        <v>0.25187471200848766</v>
      </c>
    </row>
    <row r="31" spans="1:11" ht="12" customHeight="1">
      <c r="A31" s="466" t="s">
        <v>4</v>
      </c>
      <c r="B31" s="163">
        <v>100</v>
      </c>
      <c r="C31" s="162">
        <v>100</v>
      </c>
      <c r="D31" s="163">
        <v>100</v>
      </c>
      <c r="E31" s="162">
        <v>100</v>
      </c>
      <c r="F31" s="163">
        <v>100</v>
      </c>
      <c r="G31" s="162">
        <v>100</v>
      </c>
      <c r="H31" s="163">
        <v>100</v>
      </c>
      <c r="I31" s="162">
        <v>100</v>
      </c>
      <c r="J31" s="163">
        <v>100</v>
      </c>
      <c r="K31" s="162">
        <v>100</v>
      </c>
    </row>
    <row r="32" spans="1:11" ht="12" customHeight="1">
      <c r="A32" s="112" t="s">
        <v>91</v>
      </c>
      <c r="B32" s="516">
        <v>21.244897690752929</v>
      </c>
      <c r="C32" s="515">
        <v>16.881124083765204</v>
      </c>
      <c r="D32" s="516">
        <v>21.312351997555574</v>
      </c>
      <c r="E32" s="515">
        <v>26.045536588721884</v>
      </c>
      <c r="F32" s="516">
        <v>22.246704451378719</v>
      </c>
      <c r="G32" s="515">
        <v>38.631957668318726</v>
      </c>
      <c r="H32" s="516">
        <v>21.543264942016059</v>
      </c>
      <c r="I32" s="515">
        <v>26.31486393959689</v>
      </c>
      <c r="J32" s="516">
        <v>32.546703318096512</v>
      </c>
      <c r="K32" s="515">
        <v>36.043158570132675</v>
      </c>
    </row>
    <row r="33" spans="1:11" ht="12" customHeight="1">
      <c r="A33" s="112" t="s">
        <v>363</v>
      </c>
      <c r="B33" s="516">
        <v>60.48938325083413</v>
      </c>
      <c r="C33" s="515">
        <v>66.934808890542172</v>
      </c>
      <c r="D33" s="516">
        <v>63.348865632877548</v>
      </c>
      <c r="E33" s="515">
        <v>59.796922678451466</v>
      </c>
      <c r="F33" s="516">
        <v>68.005264386847514</v>
      </c>
      <c r="G33" s="515">
        <v>50.920095082939667</v>
      </c>
      <c r="H33" s="516">
        <v>66.798765324891647</v>
      </c>
      <c r="I33" s="515">
        <v>64.993957443942662</v>
      </c>
      <c r="J33" s="516">
        <v>60.202309663050848</v>
      </c>
      <c r="K33" s="515">
        <v>59.063520978221582</v>
      </c>
    </row>
    <row r="34" spans="1:11" ht="12" customHeight="1">
      <c r="A34" s="112" t="s">
        <v>92</v>
      </c>
      <c r="B34" s="516">
        <v>14.624500729997415</v>
      </c>
      <c r="C34" s="515">
        <v>13.696389168350482</v>
      </c>
      <c r="D34" s="516">
        <v>13.265843548601088</v>
      </c>
      <c r="E34" s="515">
        <v>12.783996632914876</v>
      </c>
      <c r="F34" s="516">
        <v>9.0662081555541416</v>
      </c>
      <c r="G34" s="515">
        <v>9.6699177695915122</v>
      </c>
      <c r="H34" s="516">
        <v>9.8635857680800179</v>
      </c>
      <c r="I34" s="515">
        <v>7.2866117161981663</v>
      </c>
      <c r="J34" s="516">
        <v>6.2865508460717816</v>
      </c>
      <c r="K34" s="515">
        <v>4.0876003923506374</v>
      </c>
    </row>
    <row r="35" spans="1:11" ht="12" customHeight="1">
      <c r="A35" s="112" t="s">
        <v>93</v>
      </c>
      <c r="B35" s="516">
        <v>3.6412183284155333</v>
      </c>
      <c r="C35" s="515">
        <v>2.487677857342137</v>
      </c>
      <c r="D35" s="516">
        <v>2.0729388209657902</v>
      </c>
      <c r="E35" s="515">
        <v>1.3735440999117758</v>
      </c>
      <c r="F35" s="516">
        <v>0.68182300621961833</v>
      </c>
      <c r="G35" s="515">
        <v>0.77802947915009946</v>
      </c>
      <c r="H35" s="516">
        <v>1.7943839650122757</v>
      </c>
      <c r="I35" s="515">
        <v>1.4045669002622807</v>
      </c>
      <c r="J35" s="516">
        <v>0.96443617278086236</v>
      </c>
      <c r="K35" s="515">
        <v>0.80572005929509627</v>
      </c>
    </row>
    <row r="36" spans="1:11" ht="12" customHeight="1">
      <c r="A36" s="466" t="s">
        <v>5</v>
      </c>
      <c r="B36" s="163">
        <v>100</v>
      </c>
      <c r="C36" s="162">
        <v>100</v>
      </c>
      <c r="D36" s="163">
        <v>100</v>
      </c>
      <c r="E36" s="162">
        <v>100</v>
      </c>
      <c r="F36" s="163">
        <v>100</v>
      </c>
      <c r="G36" s="162">
        <v>100</v>
      </c>
      <c r="H36" s="163">
        <v>100</v>
      </c>
      <c r="I36" s="162">
        <v>100</v>
      </c>
      <c r="J36" s="163">
        <v>100</v>
      </c>
      <c r="K36" s="162">
        <v>100</v>
      </c>
    </row>
    <row r="37" spans="1:11" ht="12" customHeight="1">
      <c r="A37" s="112" t="s">
        <v>91</v>
      </c>
      <c r="B37" s="516">
        <v>19.843267418073886</v>
      </c>
      <c r="C37" s="515">
        <v>15.926563449680559</v>
      </c>
      <c r="D37" s="516">
        <v>14.218080775901736</v>
      </c>
      <c r="E37" s="515">
        <v>15.08854600819965</v>
      </c>
      <c r="F37" s="516">
        <v>15.992281505948972</v>
      </c>
      <c r="G37" s="515">
        <v>20.335881467489152</v>
      </c>
      <c r="H37" s="516">
        <v>21.271644908616189</v>
      </c>
      <c r="I37" s="515">
        <v>24.096556442797901</v>
      </c>
      <c r="J37" s="516">
        <v>23.575762919736114</v>
      </c>
      <c r="K37" s="515">
        <v>23.332941582345427</v>
      </c>
    </row>
    <row r="38" spans="1:11" ht="12" customHeight="1">
      <c r="A38" s="112" t="s">
        <v>363</v>
      </c>
      <c r="B38" s="516">
        <v>49.940335325498374</v>
      </c>
      <c r="C38" s="515">
        <v>63.110521358678248</v>
      </c>
      <c r="D38" s="516">
        <v>67.582120986867722</v>
      </c>
      <c r="E38" s="515">
        <v>72.080788663389072</v>
      </c>
      <c r="F38" s="516">
        <v>69.746199737099332</v>
      </c>
      <c r="G38" s="515">
        <v>64.73581906420371</v>
      </c>
      <c r="H38" s="516">
        <v>65.12250652741514</v>
      </c>
      <c r="I38" s="515">
        <v>66.239872504109414</v>
      </c>
      <c r="J38" s="516">
        <v>70.05635225368934</v>
      </c>
      <c r="K38" s="515">
        <v>70.489018967066372</v>
      </c>
    </row>
    <row r="39" spans="1:11" ht="12" customHeight="1">
      <c r="A39" s="112" t="s">
        <v>92</v>
      </c>
      <c r="B39" s="516">
        <v>28.171754041153584</v>
      </c>
      <c r="C39" s="515">
        <v>20.284132824207894</v>
      </c>
      <c r="D39" s="516">
        <v>17.519291352518497</v>
      </c>
      <c r="E39" s="515">
        <v>12.60185767994148</v>
      </c>
      <c r="F39" s="516">
        <v>13.313559607671307</v>
      </c>
      <c r="G39" s="515">
        <v>14.63736523209384</v>
      </c>
      <c r="H39" s="516">
        <v>13.383603133159269</v>
      </c>
      <c r="I39" s="515">
        <v>9.4274366483933676</v>
      </c>
      <c r="J39" s="516">
        <v>6.2043590832939213</v>
      </c>
      <c r="K39" s="515">
        <v>6.1272381934466384</v>
      </c>
    </row>
    <row r="40" spans="1:11" ht="12" customHeight="1">
      <c r="A40" s="112" t="s">
        <v>93</v>
      </c>
      <c r="B40" s="516">
        <v>2.0446432152741565</v>
      </c>
      <c r="C40" s="515">
        <v>0.67878236743329323</v>
      </c>
      <c r="D40" s="516">
        <v>0.68050688471204568</v>
      </c>
      <c r="E40" s="515">
        <v>0.22880764846979568</v>
      </c>
      <c r="F40" s="516">
        <v>0.94795914928039371</v>
      </c>
      <c r="G40" s="515">
        <v>0.29093423621330117</v>
      </c>
      <c r="H40" s="516">
        <v>0.22224543080939949</v>
      </c>
      <c r="I40" s="515">
        <v>0.23613440469932495</v>
      </c>
      <c r="J40" s="516">
        <v>0.16352574328061498</v>
      </c>
      <c r="K40" s="515">
        <v>5.0801257141557324E-2</v>
      </c>
    </row>
    <row r="41" spans="1:11">
      <c r="A41" s="466" t="s">
        <v>6</v>
      </c>
      <c r="B41" s="163">
        <v>100</v>
      </c>
      <c r="C41" s="162">
        <v>100</v>
      </c>
      <c r="D41" s="163">
        <v>100</v>
      </c>
      <c r="E41" s="162">
        <v>100</v>
      </c>
      <c r="F41" s="163">
        <v>100</v>
      </c>
      <c r="G41" s="162">
        <v>100</v>
      </c>
      <c r="H41" s="163">
        <v>100</v>
      </c>
      <c r="I41" s="162">
        <v>100</v>
      </c>
      <c r="J41" s="163">
        <v>100</v>
      </c>
      <c r="K41" s="162">
        <v>100</v>
      </c>
    </row>
    <row r="42" spans="1:11">
      <c r="A42" s="112" t="s">
        <v>91</v>
      </c>
      <c r="B42" s="516">
        <v>3.632262580695341</v>
      </c>
      <c r="C42" s="515">
        <v>6.0473686831676823E-2</v>
      </c>
      <c r="D42" s="516">
        <v>0.36668554018711746</v>
      </c>
      <c r="E42" s="515">
        <v>0.24696189634347945</v>
      </c>
      <c r="F42" s="516">
        <v>0.18741362882005136</v>
      </c>
      <c r="G42" s="515">
        <v>0</v>
      </c>
      <c r="H42" s="516">
        <v>0.28023836366564664</v>
      </c>
      <c r="I42" s="515">
        <v>0.39747338573905999</v>
      </c>
      <c r="J42" s="516">
        <v>0.31262026702981144</v>
      </c>
      <c r="K42" s="515">
        <v>0.32031263429923734</v>
      </c>
    </row>
    <row r="43" spans="1:11">
      <c r="A43" s="112" t="s">
        <v>363</v>
      </c>
      <c r="B43" s="516">
        <v>51.877576417515748</v>
      </c>
      <c r="C43" s="515">
        <v>55.928911402491522</v>
      </c>
      <c r="D43" s="516">
        <v>60.663539054706249</v>
      </c>
      <c r="E43" s="515">
        <v>65.899015526211031</v>
      </c>
      <c r="F43" s="516">
        <v>69.566424564436844</v>
      </c>
      <c r="G43" s="515">
        <v>80.176775524918881</v>
      </c>
      <c r="H43" s="516">
        <v>82.160734417780645</v>
      </c>
      <c r="I43" s="515">
        <v>83.185230192787259</v>
      </c>
      <c r="J43" s="516">
        <v>79.217265164747332</v>
      </c>
      <c r="K43" s="515">
        <v>82.54152890549345</v>
      </c>
    </row>
    <row r="44" spans="1:11">
      <c r="A44" s="112" t="s">
        <v>92</v>
      </c>
      <c r="B44" s="516">
        <v>37.875087500972235</v>
      </c>
      <c r="C44" s="515">
        <v>42.956949849527234</v>
      </c>
      <c r="D44" s="516">
        <v>38.612526625144923</v>
      </c>
      <c r="E44" s="515">
        <v>33.791269964440183</v>
      </c>
      <c r="F44" s="516">
        <v>30.246161806743103</v>
      </c>
      <c r="G44" s="515">
        <v>19.488817891373802</v>
      </c>
      <c r="H44" s="516">
        <v>17.559027218553712</v>
      </c>
      <c r="I44" s="515">
        <v>16.367295788554284</v>
      </c>
      <c r="J44" s="516">
        <v>20.470114568222861</v>
      </c>
      <c r="K44" s="515">
        <v>16.996624970633235</v>
      </c>
    </row>
    <row r="45" spans="1:11">
      <c r="A45" s="112" t="s">
        <v>93</v>
      </c>
      <c r="B45" s="516">
        <v>6.6150735008166759</v>
      </c>
      <c r="C45" s="515">
        <v>1.0536650611495693</v>
      </c>
      <c r="D45" s="516">
        <v>0.35724877996171372</v>
      </c>
      <c r="E45" s="515">
        <v>6.2752613005310362E-2</v>
      </c>
      <c r="F45" s="516">
        <v>0</v>
      </c>
      <c r="G45" s="515">
        <v>0.33440658370731347</v>
      </c>
      <c r="H45" s="516">
        <v>0</v>
      </c>
      <c r="I45" s="515">
        <v>5.0000632919404042E-2</v>
      </c>
      <c r="J45" s="516">
        <v>0</v>
      </c>
      <c r="K45" s="515">
        <v>0.1415334895740816</v>
      </c>
    </row>
    <row r="46" spans="1:11">
      <c r="A46" s="466" t="s">
        <v>2</v>
      </c>
      <c r="B46" s="163">
        <v>100</v>
      </c>
      <c r="C46" s="162">
        <v>100</v>
      </c>
      <c r="D46" s="163">
        <v>100</v>
      </c>
      <c r="E46" s="162">
        <v>100</v>
      </c>
      <c r="F46" s="163">
        <v>100</v>
      </c>
      <c r="G46" s="162">
        <v>100</v>
      </c>
      <c r="H46" s="163">
        <v>100</v>
      </c>
      <c r="I46" s="162">
        <v>100</v>
      </c>
      <c r="J46" s="163">
        <v>100</v>
      </c>
      <c r="K46" s="162">
        <v>100</v>
      </c>
    </row>
    <row r="47" spans="1:11">
      <c r="A47" s="112" t="s">
        <v>91</v>
      </c>
      <c r="B47" s="516">
        <v>1.5988848802886191</v>
      </c>
      <c r="C47" s="515">
        <v>3.6234159852581151</v>
      </c>
      <c r="D47" s="516">
        <v>3.1011895327020125</v>
      </c>
      <c r="E47" s="515">
        <v>1.8162385314361689</v>
      </c>
      <c r="F47" s="516">
        <v>2.1450466511554511</v>
      </c>
      <c r="G47" s="515">
        <v>2.0659505546128929</v>
      </c>
      <c r="H47" s="516">
        <v>6.8049177363948647</v>
      </c>
      <c r="I47" s="515">
        <v>2.815468736803064</v>
      </c>
      <c r="J47" s="516">
        <v>2.6494613233170772</v>
      </c>
      <c r="K47" s="515">
        <v>2.2653813038998436</v>
      </c>
    </row>
    <row r="48" spans="1:11">
      <c r="A48" s="112" t="s">
        <v>363</v>
      </c>
      <c r="B48" s="516">
        <v>67.921039685142674</v>
      </c>
      <c r="C48" s="515">
        <v>68.807821977365009</v>
      </c>
      <c r="D48" s="516">
        <v>69.767733326452458</v>
      </c>
      <c r="E48" s="515">
        <v>76.381186045999144</v>
      </c>
      <c r="F48" s="516">
        <v>78.526367387501722</v>
      </c>
      <c r="G48" s="515">
        <v>84.611420397975067</v>
      </c>
      <c r="H48" s="516">
        <v>84.058578918821198</v>
      </c>
      <c r="I48" s="515">
        <v>82.448763756945027</v>
      </c>
      <c r="J48" s="516">
        <v>85.802226059094565</v>
      </c>
      <c r="K48" s="515">
        <v>88.247893407105252</v>
      </c>
    </row>
    <row r="49" spans="1:11">
      <c r="A49" s="112" t="s">
        <v>92</v>
      </c>
      <c r="B49" s="516">
        <v>27.616431616923581</v>
      </c>
      <c r="C49" s="515">
        <v>25.315856985557041</v>
      </c>
      <c r="D49" s="516">
        <v>24.366805144443259</v>
      </c>
      <c r="E49" s="515">
        <v>20.270984992617514</v>
      </c>
      <c r="F49" s="516">
        <v>18.030277086711724</v>
      </c>
      <c r="G49" s="515">
        <v>12.094207064828707</v>
      </c>
      <c r="H49" s="516">
        <v>7.6676911950822628</v>
      </c>
      <c r="I49" s="515">
        <v>13.432874187068746</v>
      </c>
      <c r="J49" s="516">
        <v>9.6877660988768746</v>
      </c>
      <c r="K49" s="515">
        <v>8.0671569111772925</v>
      </c>
    </row>
    <row r="50" spans="1:11">
      <c r="A50" s="112" t="s">
        <v>93</v>
      </c>
      <c r="B50" s="516">
        <v>2.8636438176451295</v>
      </c>
      <c r="C50" s="515">
        <v>2.2529050518198432</v>
      </c>
      <c r="D50" s="516">
        <v>2.7642719964022811</v>
      </c>
      <c r="E50" s="515">
        <v>1.5315904299471839</v>
      </c>
      <c r="F50" s="516">
        <v>1.2983088746311049</v>
      </c>
      <c r="G50" s="515">
        <v>1.228421982583332</v>
      </c>
      <c r="H50" s="516">
        <v>1.4688121497016815</v>
      </c>
      <c r="I50" s="515">
        <v>1.3028933191831578</v>
      </c>
      <c r="J50" s="516">
        <v>1.8605465187114838</v>
      </c>
      <c r="K50" s="515">
        <v>1.4195683778176122</v>
      </c>
    </row>
    <row r="51" spans="1:11">
      <c r="A51" s="466" t="s">
        <v>8</v>
      </c>
      <c r="B51" s="163">
        <v>100</v>
      </c>
      <c r="C51" s="162">
        <v>100</v>
      </c>
      <c r="D51" s="163">
        <v>100</v>
      </c>
      <c r="E51" s="162">
        <v>100</v>
      </c>
      <c r="F51" s="163">
        <v>100</v>
      </c>
      <c r="G51" s="162">
        <v>100</v>
      </c>
      <c r="H51" s="163">
        <v>100</v>
      </c>
      <c r="I51" s="162">
        <v>100</v>
      </c>
      <c r="J51" s="163">
        <v>100</v>
      </c>
      <c r="K51" s="162">
        <v>100</v>
      </c>
    </row>
    <row r="52" spans="1:11">
      <c r="A52" s="112" t="s">
        <v>91</v>
      </c>
      <c r="B52" s="516">
        <v>0.27030279467170243</v>
      </c>
      <c r="C52" s="515">
        <v>0.51139586076959309</v>
      </c>
      <c r="D52" s="516">
        <v>2.9017898544004455</v>
      </c>
      <c r="E52" s="515">
        <v>3.429393218651474</v>
      </c>
      <c r="F52" s="516">
        <v>2.5353847252217681</v>
      </c>
      <c r="G52" s="515">
        <v>1.1889945184439796</v>
      </c>
      <c r="H52" s="516">
        <v>0.22236222806952524</v>
      </c>
      <c r="I52" s="515">
        <v>0.16476374204124888</v>
      </c>
      <c r="J52" s="516">
        <v>0.67296816933268699</v>
      </c>
      <c r="K52" s="515">
        <v>0.74555735056542816</v>
      </c>
    </row>
    <row r="53" spans="1:11">
      <c r="A53" s="112" t="s">
        <v>363</v>
      </c>
      <c r="B53" s="516">
        <v>43.879770798041228</v>
      </c>
      <c r="C53" s="515">
        <v>45.264301300598866</v>
      </c>
      <c r="D53" s="516">
        <v>47.141797273486041</v>
      </c>
      <c r="E53" s="515">
        <v>54.087615465457162</v>
      </c>
      <c r="F53" s="516">
        <v>57.743587912970526</v>
      </c>
      <c r="G53" s="515">
        <v>60.876166265038968</v>
      </c>
      <c r="H53" s="516">
        <v>64.507282362969278</v>
      </c>
      <c r="I53" s="515">
        <v>56.965200904130683</v>
      </c>
      <c r="J53" s="516">
        <v>61.194053966715146</v>
      </c>
      <c r="K53" s="515">
        <v>63.30452342487883</v>
      </c>
    </row>
    <row r="54" spans="1:11">
      <c r="A54" s="112" t="s">
        <v>92</v>
      </c>
      <c r="B54" s="516">
        <v>51.751876845603419</v>
      </c>
      <c r="C54" s="515">
        <v>50.318661142566015</v>
      </c>
      <c r="D54" s="516">
        <v>45.805434480200311</v>
      </c>
      <c r="E54" s="515">
        <v>37.915076423843502</v>
      </c>
      <c r="F54" s="516">
        <v>34.168347403930248</v>
      </c>
      <c r="G54" s="515">
        <v>31.522919259592726</v>
      </c>
      <c r="H54" s="516">
        <v>30.94263054515806</v>
      </c>
      <c r="I54" s="515">
        <v>35.768635275999969</v>
      </c>
      <c r="J54" s="516">
        <v>30.297301664243008</v>
      </c>
      <c r="K54" s="515">
        <v>28.970113085621975</v>
      </c>
    </row>
    <row r="55" spans="1:11">
      <c r="A55" s="112" t="s">
        <v>93</v>
      </c>
      <c r="B55" s="516">
        <v>4.098049561683653</v>
      </c>
      <c r="C55" s="515">
        <v>3.9056416960655205</v>
      </c>
      <c r="D55" s="516">
        <v>4.1509783919131964</v>
      </c>
      <c r="E55" s="515">
        <v>4.5679148920478641</v>
      </c>
      <c r="F55" s="516">
        <v>5.5526799578774515</v>
      </c>
      <c r="G55" s="515">
        <v>6.4119199569243266</v>
      </c>
      <c r="H55" s="516">
        <v>4.3277248638031356</v>
      </c>
      <c r="I55" s="515">
        <v>7.1014000778280986</v>
      </c>
      <c r="J55" s="516">
        <v>7.8356761997091615</v>
      </c>
      <c r="K55" s="515">
        <v>6.979806138933764</v>
      </c>
    </row>
    <row r="56" spans="1:11">
      <c r="A56" s="466" t="s">
        <v>46</v>
      </c>
      <c r="B56" s="163">
        <v>100</v>
      </c>
      <c r="C56" s="162">
        <v>100</v>
      </c>
      <c r="D56" s="163">
        <v>100</v>
      </c>
      <c r="E56" s="162">
        <v>100</v>
      </c>
      <c r="F56" s="163">
        <v>100</v>
      </c>
      <c r="G56" s="162">
        <v>100</v>
      </c>
      <c r="H56" s="163">
        <v>100</v>
      </c>
      <c r="I56" s="162">
        <v>100</v>
      </c>
      <c r="J56" s="163">
        <v>100</v>
      </c>
      <c r="K56" s="162">
        <v>100</v>
      </c>
    </row>
    <row r="57" spans="1:11">
      <c r="A57" s="112" t="s">
        <v>91</v>
      </c>
      <c r="B57" s="516">
        <v>16.580266903449896</v>
      </c>
      <c r="C57" s="515">
        <v>17.055725548306807</v>
      </c>
      <c r="D57" s="516">
        <v>16.822332216312603</v>
      </c>
      <c r="E57" s="515">
        <v>17.746716457135172</v>
      </c>
      <c r="F57" s="516">
        <v>16.835111465863228</v>
      </c>
      <c r="G57" s="515">
        <v>15.794469880703623</v>
      </c>
      <c r="H57" s="516">
        <v>10.43167449062655</v>
      </c>
      <c r="I57" s="515">
        <v>10.589951417201728</v>
      </c>
      <c r="J57" s="516">
        <v>10.295759263482614</v>
      </c>
      <c r="K57" s="515">
        <v>9.7381379989571872</v>
      </c>
    </row>
    <row r="58" spans="1:11">
      <c r="A58" s="112" t="s">
        <v>363</v>
      </c>
      <c r="B58" s="516">
        <v>32.811235016061211</v>
      </c>
      <c r="C58" s="515">
        <v>41.079229451725269</v>
      </c>
      <c r="D58" s="516">
        <v>42.522827189719308</v>
      </c>
      <c r="E58" s="515">
        <v>44.598121245087675</v>
      </c>
      <c r="F58" s="516">
        <v>49.508718283099682</v>
      </c>
      <c r="G58" s="515">
        <v>53.199469793879473</v>
      </c>
      <c r="H58" s="516">
        <v>59.734250582971718</v>
      </c>
      <c r="I58" s="515">
        <v>66.380825663435957</v>
      </c>
      <c r="J58" s="516">
        <v>67.21681410618045</v>
      </c>
      <c r="K58" s="515">
        <v>71.463414634146332</v>
      </c>
    </row>
    <row r="59" spans="1:11">
      <c r="A59" s="112" t="s">
        <v>92</v>
      </c>
      <c r="B59" s="516">
        <v>43.608811470058242</v>
      </c>
      <c r="C59" s="515">
        <v>38.482509991083397</v>
      </c>
      <c r="D59" s="516">
        <v>37.575552617825196</v>
      </c>
      <c r="E59" s="515">
        <v>34.159235785575028</v>
      </c>
      <c r="F59" s="516">
        <v>29.740531303751506</v>
      </c>
      <c r="G59" s="515">
        <v>27.754785457534307</v>
      </c>
      <c r="H59" s="516">
        <v>27.756798276484666</v>
      </c>
      <c r="I59" s="515">
        <v>20.927223456458581</v>
      </c>
      <c r="J59" s="516">
        <v>20.657536219706881</v>
      </c>
      <c r="K59" s="515">
        <v>17.746364637043044</v>
      </c>
    </row>
    <row r="60" spans="1:11">
      <c r="A60" s="112" t="s">
        <v>93</v>
      </c>
      <c r="B60" s="516">
        <v>6.9996866104306497</v>
      </c>
      <c r="C60" s="515">
        <v>3.3825350088845267</v>
      </c>
      <c r="D60" s="516">
        <v>3.0792879761428966</v>
      </c>
      <c r="E60" s="515">
        <v>3.4959265122021277</v>
      </c>
      <c r="F60" s="516">
        <v>3.9156389472855846</v>
      </c>
      <c r="G60" s="515">
        <v>3.2512748678825907</v>
      </c>
      <c r="H60" s="516">
        <v>2.0772766499170681</v>
      </c>
      <c r="I60" s="515">
        <v>2.1019994629037377</v>
      </c>
      <c r="J60" s="516">
        <v>1.8298904106300486</v>
      </c>
      <c r="K60" s="515">
        <v>1.0520827298534268</v>
      </c>
    </row>
    <row r="61" spans="1:11">
      <c r="A61" s="466" t="s">
        <v>47</v>
      </c>
      <c r="B61" s="163">
        <v>100</v>
      </c>
      <c r="C61" s="162">
        <v>100</v>
      </c>
      <c r="D61" s="163">
        <v>100</v>
      </c>
      <c r="E61" s="162">
        <v>100</v>
      </c>
      <c r="F61" s="163">
        <v>100</v>
      </c>
      <c r="G61" s="162">
        <v>100</v>
      </c>
      <c r="H61" s="163">
        <v>100</v>
      </c>
      <c r="I61" s="162">
        <v>100</v>
      </c>
      <c r="J61" s="163">
        <v>100</v>
      </c>
      <c r="K61" s="162">
        <v>100</v>
      </c>
    </row>
    <row r="62" spans="1:11">
      <c r="A62" s="112" t="s">
        <v>91</v>
      </c>
      <c r="B62" s="516">
        <v>7.7642515717346772</v>
      </c>
      <c r="C62" s="515">
        <v>9.7867534152591027</v>
      </c>
      <c r="D62" s="516">
        <v>10.398875071091746</v>
      </c>
      <c r="E62" s="515">
        <v>10.16088318481798</v>
      </c>
      <c r="F62" s="516">
        <v>9.0701680867905203</v>
      </c>
      <c r="G62" s="515">
        <v>6.4990064314865066</v>
      </c>
      <c r="H62" s="516">
        <v>3.5190071914545622</v>
      </c>
      <c r="I62" s="515">
        <v>1.8734592610794485</v>
      </c>
      <c r="J62" s="516">
        <v>0.77770298334312027</v>
      </c>
      <c r="K62" s="515">
        <v>2.9436676332940941</v>
      </c>
    </row>
    <row r="63" spans="1:11">
      <c r="A63" s="112" t="s">
        <v>363</v>
      </c>
      <c r="B63" s="516">
        <v>73.689514704843532</v>
      </c>
      <c r="C63" s="515">
        <v>73.514298115831778</v>
      </c>
      <c r="D63" s="516">
        <v>75.494283551945117</v>
      </c>
      <c r="E63" s="515">
        <v>78.164984554692893</v>
      </c>
      <c r="F63" s="516">
        <v>82.995339623360294</v>
      </c>
      <c r="G63" s="515">
        <v>84.361445268263509</v>
      </c>
      <c r="H63" s="516">
        <v>87.547317747633059</v>
      </c>
      <c r="I63" s="515">
        <v>90.643800978146288</v>
      </c>
      <c r="J63" s="516">
        <v>93.148193236991744</v>
      </c>
      <c r="K63" s="515">
        <v>89.163843348933355</v>
      </c>
    </row>
    <row r="64" spans="1:11">
      <c r="A64" s="112" t="s">
        <v>92</v>
      </c>
      <c r="B64" s="516">
        <v>15.011891026395723</v>
      </c>
      <c r="C64" s="515">
        <v>14.109092266835932</v>
      </c>
      <c r="D64" s="516">
        <v>11.704276252446228</v>
      </c>
      <c r="E64" s="515">
        <v>8.9917320901780009</v>
      </c>
      <c r="F64" s="516">
        <v>6.2887571059103395</v>
      </c>
      <c r="G64" s="515">
        <v>7.4677891498044904</v>
      </c>
      <c r="H64" s="516">
        <v>6.9709896891571752</v>
      </c>
      <c r="I64" s="515">
        <v>5.7309542871184318</v>
      </c>
      <c r="J64" s="516">
        <v>5.1342003122269801</v>
      </c>
      <c r="K64" s="515">
        <v>6.6980820580550686</v>
      </c>
    </row>
    <row r="65" spans="1:11">
      <c r="A65" s="112" t="s">
        <v>93</v>
      </c>
      <c r="B65" s="516">
        <v>3.5343426970260658</v>
      </c>
      <c r="C65" s="515">
        <v>2.5898562020731921</v>
      </c>
      <c r="D65" s="516">
        <v>2.402565124516912</v>
      </c>
      <c r="E65" s="515">
        <v>2.682400170311122</v>
      </c>
      <c r="F65" s="516">
        <v>1.6457351839388437</v>
      </c>
      <c r="G65" s="515">
        <v>1.6717591504455034</v>
      </c>
      <c r="H65" s="516">
        <v>1.9626853717552037</v>
      </c>
      <c r="I65" s="515">
        <v>1.7517854736558414</v>
      </c>
      <c r="J65" s="516">
        <v>0.93990346743816322</v>
      </c>
      <c r="K65" s="515">
        <v>1.1944069597174767</v>
      </c>
    </row>
    <row r="66" spans="1:11">
      <c r="A66" s="466" t="s">
        <v>7</v>
      </c>
      <c r="B66" s="163">
        <v>100</v>
      </c>
      <c r="C66" s="162">
        <v>100</v>
      </c>
      <c r="D66" s="163">
        <v>100</v>
      </c>
      <c r="E66" s="162">
        <v>100</v>
      </c>
      <c r="F66" s="163">
        <v>100</v>
      </c>
      <c r="G66" s="162">
        <v>100</v>
      </c>
      <c r="H66" s="163">
        <v>100</v>
      </c>
      <c r="I66" s="162">
        <v>100</v>
      </c>
      <c r="J66" s="163">
        <v>100</v>
      </c>
      <c r="K66" s="162">
        <v>100</v>
      </c>
    </row>
    <row r="67" spans="1:11">
      <c r="A67" s="112" t="s">
        <v>91</v>
      </c>
      <c r="B67" s="516">
        <v>4.6336438292562603</v>
      </c>
      <c r="C67" s="515">
        <v>5.8960933444672641</v>
      </c>
      <c r="D67" s="516">
        <v>9.0504229468676325</v>
      </c>
      <c r="E67" s="515">
        <v>8.2342108113963821</v>
      </c>
      <c r="F67" s="516">
        <v>5.9363142462918246</v>
      </c>
      <c r="G67" s="515">
        <v>7.4550924468617605</v>
      </c>
      <c r="H67" s="516">
        <v>3.9809636294160557</v>
      </c>
      <c r="I67" s="515">
        <v>6.0030167283036358</v>
      </c>
      <c r="J67" s="516">
        <v>5.3838254911181274</v>
      </c>
      <c r="K67" s="515">
        <v>15.180948450702807</v>
      </c>
    </row>
    <row r="68" spans="1:11">
      <c r="A68" s="112" t="s">
        <v>363</v>
      </c>
      <c r="B68" s="516">
        <v>56.499811380981399</v>
      </c>
      <c r="C68" s="515">
        <v>59.849579092283733</v>
      </c>
      <c r="D68" s="516">
        <v>58.14372726593917</v>
      </c>
      <c r="E68" s="515">
        <v>61.457046907160652</v>
      </c>
      <c r="F68" s="516">
        <v>68.042859606760956</v>
      </c>
      <c r="G68" s="515">
        <v>68.733196757264409</v>
      </c>
      <c r="H68" s="516">
        <v>71.593824593442477</v>
      </c>
      <c r="I68" s="515">
        <v>73.405540966625168</v>
      </c>
      <c r="J68" s="516">
        <v>76.989664206677475</v>
      </c>
      <c r="K68" s="515">
        <v>70.648153273981777</v>
      </c>
    </row>
    <row r="69" spans="1:11">
      <c r="A69" s="112" t="s">
        <v>92</v>
      </c>
      <c r="B69" s="516">
        <v>34.397144598241489</v>
      </c>
      <c r="C69" s="515">
        <v>30.402965537475456</v>
      </c>
      <c r="D69" s="516">
        <v>28.494245149178106</v>
      </c>
      <c r="E69" s="515">
        <v>26.129888419456183</v>
      </c>
      <c r="F69" s="516">
        <v>22.13640479475681</v>
      </c>
      <c r="G69" s="515">
        <v>20.818217940315915</v>
      </c>
      <c r="H69" s="516">
        <v>20.912713576068562</v>
      </c>
      <c r="I69" s="515">
        <v>17.833680135934504</v>
      </c>
      <c r="J69" s="516">
        <v>13.602076755501386</v>
      </c>
      <c r="K69" s="515">
        <v>10.481472348177935</v>
      </c>
    </row>
    <row r="70" spans="1:11">
      <c r="A70" s="112" t="s">
        <v>93</v>
      </c>
      <c r="B70" s="516">
        <v>4.4694001915208492</v>
      </c>
      <c r="C70" s="515">
        <v>3.851362025773545</v>
      </c>
      <c r="D70" s="516">
        <v>4.3116046380150834</v>
      </c>
      <c r="E70" s="515">
        <v>4.1788538619867834</v>
      </c>
      <c r="F70" s="516">
        <v>3.8844213521904107</v>
      </c>
      <c r="G70" s="515">
        <v>2.9934928555579066</v>
      </c>
      <c r="H70" s="516">
        <v>3.5124982010729049</v>
      </c>
      <c r="I70" s="515">
        <v>2.7577621691366887</v>
      </c>
      <c r="J70" s="516">
        <v>4.0244335467030066</v>
      </c>
      <c r="K70" s="515">
        <v>3.6894259271374867</v>
      </c>
    </row>
    <row r="71" spans="1:11" ht="12" customHeight="1">
      <c r="A71" s="466" t="s">
        <v>1</v>
      </c>
      <c r="B71" s="163">
        <v>100</v>
      </c>
      <c r="C71" s="162">
        <v>100</v>
      </c>
      <c r="D71" s="163">
        <v>100</v>
      </c>
      <c r="E71" s="162">
        <v>100</v>
      </c>
      <c r="F71" s="163">
        <v>100</v>
      </c>
      <c r="G71" s="162">
        <v>100</v>
      </c>
      <c r="H71" s="163">
        <v>100</v>
      </c>
      <c r="I71" s="162">
        <v>100</v>
      </c>
      <c r="J71" s="163">
        <v>100</v>
      </c>
      <c r="K71" s="162">
        <v>100</v>
      </c>
    </row>
    <row r="72" spans="1:11" ht="12" customHeight="1">
      <c r="A72" s="112" t="s">
        <v>91</v>
      </c>
      <c r="B72" s="516">
        <v>19.516717864107878</v>
      </c>
      <c r="C72" s="515">
        <v>20.854446359853036</v>
      </c>
      <c r="D72" s="516">
        <v>20.595776499187853</v>
      </c>
      <c r="E72" s="515">
        <v>23.891335308658142</v>
      </c>
      <c r="F72" s="516">
        <v>20.694718582693735</v>
      </c>
      <c r="G72" s="515">
        <v>23.02616149076092</v>
      </c>
      <c r="H72" s="516">
        <v>28.014792237141883</v>
      </c>
      <c r="I72" s="515">
        <v>26.867479857046781</v>
      </c>
      <c r="J72" s="516">
        <v>23.574303763337316</v>
      </c>
      <c r="K72" s="515">
        <v>25.836731999735974</v>
      </c>
    </row>
    <row r="73" spans="1:11" ht="12" customHeight="1">
      <c r="A73" s="112" t="s">
        <v>363</v>
      </c>
      <c r="B73" s="516">
        <v>70.798010717089809</v>
      </c>
      <c r="C73" s="515">
        <v>70.731250761810244</v>
      </c>
      <c r="D73" s="516">
        <v>71.562984962019812</v>
      </c>
      <c r="E73" s="515">
        <v>68.860641380326413</v>
      </c>
      <c r="F73" s="516">
        <v>73.523479874620946</v>
      </c>
      <c r="G73" s="515">
        <v>71.128077477539449</v>
      </c>
      <c r="H73" s="516">
        <v>66.774884473977139</v>
      </c>
      <c r="I73" s="515">
        <v>68.354110476049058</v>
      </c>
      <c r="J73" s="516">
        <v>72.415697722407785</v>
      </c>
      <c r="K73" s="515">
        <v>70.678526495596572</v>
      </c>
    </row>
    <row r="74" spans="1:11" ht="12" customHeight="1">
      <c r="A74" s="112" t="s">
        <v>92</v>
      </c>
      <c r="B74" s="516">
        <v>9.1533064863358913</v>
      </c>
      <c r="C74" s="515">
        <v>7.6599801494018696</v>
      </c>
      <c r="D74" s="516">
        <v>7.1383883199042097</v>
      </c>
      <c r="E74" s="515">
        <v>6.5928102542275768</v>
      </c>
      <c r="F74" s="516">
        <v>5.4870874241491796</v>
      </c>
      <c r="G74" s="515">
        <v>5.3892796052322982</v>
      </c>
      <c r="H74" s="516">
        <v>4.8716411594611753</v>
      </c>
      <c r="I74" s="515">
        <v>4.4521530793053374</v>
      </c>
      <c r="J74" s="516">
        <v>3.6600230015352704</v>
      </c>
      <c r="K74" s="515">
        <v>3.2127148460549133</v>
      </c>
    </row>
    <row r="75" spans="1:11" ht="12" customHeight="1">
      <c r="A75" s="112" t="s">
        <v>93</v>
      </c>
      <c r="B75" s="516">
        <v>0.53196493246641408</v>
      </c>
      <c r="C75" s="515">
        <v>0.75432272893485874</v>
      </c>
      <c r="D75" s="516">
        <v>0.70285021888812071</v>
      </c>
      <c r="E75" s="515">
        <v>0.65521305678786002</v>
      </c>
      <c r="F75" s="516">
        <v>0.29471411853613894</v>
      </c>
      <c r="G75" s="515">
        <v>0.45648142646732315</v>
      </c>
      <c r="H75" s="516">
        <v>0.33868212941980946</v>
      </c>
      <c r="I75" s="515">
        <v>0.32625658759882292</v>
      </c>
      <c r="J75" s="516">
        <v>0.3499755127196289</v>
      </c>
      <c r="K75" s="515">
        <v>0.27202665861254399</v>
      </c>
    </row>
    <row r="76" spans="1:11" ht="12" customHeight="1">
      <c r="A76" s="464" t="s">
        <v>305</v>
      </c>
      <c r="B76" s="518"/>
      <c r="C76" s="518"/>
      <c r="D76" s="518"/>
      <c r="E76" s="518"/>
      <c r="F76" s="518"/>
      <c r="G76" s="518"/>
      <c r="H76" s="518"/>
      <c r="I76" s="518"/>
      <c r="J76" s="518"/>
      <c r="K76" s="518"/>
    </row>
    <row r="77" spans="1:11" ht="12" customHeight="1">
      <c r="A77" s="466" t="s">
        <v>282</v>
      </c>
      <c r="B77" s="163">
        <v>100</v>
      </c>
      <c r="C77" s="162">
        <v>100</v>
      </c>
      <c r="D77" s="163">
        <v>100</v>
      </c>
      <c r="E77" s="162">
        <v>100</v>
      </c>
      <c r="F77" s="163">
        <v>100</v>
      </c>
      <c r="G77" s="162">
        <v>100</v>
      </c>
      <c r="H77" s="163">
        <v>100</v>
      </c>
      <c r="I77" s="162">
        <v>100</v>
      </c>
      <c r="J77" s="163">
        <v>100</v>
      </c>
      <c r="K77" s="162">
        <v>100</v>
      </c>
    </row>
    <row r="78" spans="1:11" ht="12" customHeight="1">
      <c r="A78" s="112" t="s">
        <v>91</v>
      </c>
      <c r="B78" s="516">
        <v>9.4264781724964362</v>
      </c>
      <c r="C78" s="515">
        <v>13.566489049976107</v>
      </c>
      <c r="D78" s="516">
        <v>16.421686471140418</v>
      </c>
      <c r="E78" s="515">
        <v>16.553784022548484</v>
      </c>
      <c r="F78" s="516">
        <v>15.010904291703886</v>
      </c>
      <c r="G78" s="515">
        <v>16.241879530305454</v>
      </c>
      <c r="H78" s="516">
        <v>19.547275849508246</v>
      </c>
      <c r="I78" s="515">
        <v>17.514778907543153</v>
      </c>
      <c r="J78" s="516">
        <v>14.770955750089939</v>
      </c>
      <c r="K78" s="515">
        <v>11.137590827278181</v>
      </c>
    </row>
    <row r="79" spans="1:11" ht="12" customHeight="1">
      <c r="A79" s="112" t="s">
        <v>363</v>
      </c>
      <c r="B79" s="516">
        <v>44.925370870369804</v>
      </c>
      <c r="C79" s="515">
        <v>47.074734251169836</v>
      </c>
      <c r="D79" s="516">
        <v>44.556631636788239</v>
      </c>
      <c r="E79" s="515">
        <v>52.050818223886253</v>
      </c>
      <c r="F79" s="516">
        <v>62.976107127624473</v>
      </c>
      <c r="G79" s="515">
        <v>62.3482847123638</v>
      </c>
      <c r="H79" s="516">
        <v>57.434563147213403</v>
      </c>
      <c r="I79" s="515">
        <v>58.656892882478132</v>
      </c>
      <c r="J79" s="516">
        <v>55.946456409641442</v>
      </c>
      <c r="K79" s="515">
        <v>61.784214385707614</v>
      </c>
    </row>
    <row r="80" spans="1:11" ht="12" customHeight="1">
      <c r="A80" s="112" t="s">
        <v>92</v>
      </c>
      <c r="B80" s="516">
        <v>39.951612413918639</v>
      </c>
      <c r="C80" s="515">
        <v>35.74603518072724</v>
      </c>
      <c r="D80" s="516">
        <v>34.338438995352242</v>
      </c>
      <c r="E80" s="515">
        <v>26.010685288797276</v>
      </c>
      <c r="F80" s="516">
        <v>19.387106379211833</v>
      </c>
      <c r="G80" s="515">
        <v>18.774619947916175</v>
      </c>
      <c r="H80" s="516">
        <v>20.140500598428474</v>
      </c>
      <c r="I80" s="515">
        <v>19.102624733979663</v>
      </c>
      <c r="J80" s="516">
        <v>24.775152896030701</v>
      </c>
      <c r="K80" s="515">
        <v>22.391840543963738</v>
      </c>
    </row>
    <row r="81" spans="1:11" ht="12" customHeight="1">
      <c r="A81" s="112" t="s">
        <v>93</v>
      </c>
      <c r="B81" s="516">
        <v>5.6965385432151194</v>
      </c>
      <c r="C81" s="515">
        <v>3.6127415181268199</v>
      </c>
      <c r="D81" s="516">
        <v>4.6832428967190971</v>
      </c>
      <c r="E81" s="515">
        <v>5.3847124647679951</v>
      </c>
      <c r="F81" s="516">
        <v>2.6258822014598069</v>
      </c>
      <c r="G81" s="515">
        <v>2.6352158094145741</v>
      </c>
      <c r="H81" s="516">
        <v>2.8776604048498728</v>
      </c>
      <c r="I81" s="515">
        <v>4.7257034759990537</v>
      </c>
      <c r="J81" s="516">
        <v>4.507434944237918</v>
      </c>
      <c r="K81" s="515">
        <v>4.686354243050463</v>
      </c>
    </row>
    <row r="82" spans="1:11" ht="12" customHeight="1">
      <c r="A82" s="484" t="s">
        <v>290</v>
      </c>
      <c r="B82" s="163">
        <v>100</v>
      </c>
      <c r="C82" s="162">
        <v>100</v>
      </c>
      <c r="D82" s="163">
        <v>100</v>
      </c>
      <c r="E82" s="162">
        <v>100</v>
      </c>
      <c r="F82" s="163">
        <f>'[1]3 017'!R89*100</f>
        <v>100</v>
      </c>
      <c r="G82" s="162">
        <v>100</v>
      </c>
      <c r="H82" s="163">
        <v>100</v>
      </c>
      <c r="I82" s="162">
        <v>100</v>
      </c>
      <c r="J82" s="163">
        <v>100</v>
      </c>
      <c r="K82" s="162">
        <v>100</v>
      </c>
    </row>
    <row r="83" spans="1:11" ht="12" customHeight="1">
      <c r="A83" s="112" t="s">
        <v>91</v>
      </c>
      <c r="B83" s="516">
        <v>13.985011512575273</v>
      </c>
      <c r="C83" s="515">
        <v>13.659649075766445</v>
      </c>
      <c r="D83" s="516">
        <v>12.88141729924091</v>
      </c>
      <c r="E83" s="515">
        <v>15.072485691954718</v>
      </c>
      <c r="F83" s="516">
        <v>16.681999296416286</v>
      </c>
      <c r="G83" s="515">
        <v>19.212342558775742</v>
      </c>
      <c r="H83" s="516">
        <v>19.541766850228807</v>
      </c>
      <c r="I83" s="515">
        <v>19.367718335619571</v>
      </c>
      <c r="J83" s="516">
        <v>17.868805438997185</v>
      </c>
      <c r="K83" s="515">
        <v>18.581135204923054</v>
      </c>
    </row>
    <row r="84" spans="1:11" ht="12" customHeight="1">
      <c r="A84" s="112" t="s">
        <v>363</v>
      </c>
      <c r="B84" s="516">
        <v>56.463370085015939</v>
      </c>
      <c r="C84" s="515">
        <v>58.823231488143378</v>
      </c>
      <c r="D84" s="516">
        <v>60.569972283260086</v>
      </c>
      <c r="E84" s="515">
        <v>59.996974510248847</v>
      </c>
      <c r="F84" s="516">
        <v>65.492898661866207</v>
      </c>
      <c r="G84" s="515">
        <v>64.641790837510939</v>
      </c>
      <c r="H84" s="516">
        <v>64.606375552625451</v>
      </c>
      <c r="I84" s="515">
        <v>64.507910379515323</v>
      </c>
      <c r="J84" s="516">
        <v>64.896797153024906</v>
      </c>
      <c r="K84" s="515">
        <v>67.454741643342473</v>
      </c>
    </row>
    <row r="85" spans="1:11" ht="12" customHeight="1">
      <c r="A85" s="112" t="s">
        <v>92</v>
      </c>
      <c r="B85" s="516">
        <v>26.261263505136377</v>
      </c>
      <c r="C85" s="515">
        <v>25.048524309822689</v>
      </c>
      <c r="D85" s="516">
        <v>24.325496903715539</v>
      </c>
      <c r="E85" s="515">
        <v>22.845136945431932</v>
      </c>
      <c r="F85" s="516">
        <v>16.173446632880911</v>
      </c>
      <c r="G85" s="515">
        <v>14.660676841038175</v>
      </c>
      <c r="H85" s="516">
        <v>14.491429457845342</v>
      </c>
      <c r="I85" s="515">
        <v>14.507910379515318</v>
      </c>
      <c r="J85" s="516">
        <v>15.4567376639932</v>
      </c>
      <c r="K85" s="515">
        <v>12.356403079735752</v>
      </c>
    </row>
    <row r="86" spans="1:11" ht="12" customHeight="1">
      <c r="A86" s="112" t="s">
        <v>93</v>
      </c>
      <c r="B86" s="516">
        <v>3.290354897272405</v>
      </c>
      <c r="C86" s="515">
        <v>2.4685951262674788</v>
      </c>
      <c r="D86" s="516">
        <v>2.2231135137834599</v>
      </c>
      <c r="E86" s="515">
        <v>2.0854028523645045</v>
      </c>
      <c r="F86" s="516">
        <v>1.6516554088365993</v>
      </c>
      <c r="G86" s="515">
        <v>1.4851897626751467</v>
      </c>
      <c r="H86" s="516">
        <v>1.3604281393003954</v>
      </c>
      <c r="I86" s="515">
        <v>1.6164609053497943</v>
      </c>
      <c r="J86" s="516">
        <v>1.7776597439847028</v>
      </c>
      <c r="K86" s="515">
        <v>1.6077200719987184</v>
      </c>
    </row>
    <row r="87" spans="1:11" ht="12" customHeight="1">
      <c r="A87" s="484" t="s">
        <v>284</v>
      </c>
      <c r="B87" s="163">
        <v>100</v>
      </c>
      <c r="C87" s="162">
        <v>100</v>
      </c>
      <c r="D87" s="163">
        <v>100</v>
      </c>
      <c r="E87" s="162">
        <v>100</v>
      </c>
      <c r="F87" s="163">
        <f>'[1]3 017'!R94*100</f>
        <v>100</v>
      </c>
      <c r="G87" s="162">
        <v>100</v>
      </c>
      <c r="H87" s="163">
        <v>100</v>
      </c>
      <c r="I87" s="162">
        <v>100</v>
      </c>
      <c r="J87" s="163">
        <v>100</v>
      </c>
      <c r="K87" s="162">
        <v>100</v>
      </c>
    </row>
    <row r="88" spans="1:11" ht="12" customHeight="1">
      <c r="A88" s="112" t="s">
        <v>91</v>
      </c>
      <c r="B88" s="516">
        <v>23.104006651429856</v>
      </c>
      <c r="C88" s="515">
        <v>22.705955247383606</v>
      </c>
      <c r="D88" s="516">
        <v>23.164595761472121</v>
      </c>
      <c r="E88" s="515">
        <v>24.712298144216199</v>
      </c>
      <c r="F88" s="516">
        <v>22.865216264904173</v>
      </c>
      <c r="G88" s="515">
        <v>24.846006987540385</v>
      </c>
      <c r="H88" s="516">
        <v>24.750078428027646</v>
      </c>
      <c r="I88" s="515">
        <v>24.493498012857</v>
      </c>
      <c r="J88" s="516">
        <v>23.530342805972889</v>
      </c>
      <c r="K88" s="515">
        <v>26.121493384562179</v>
      </c>
    </row>
    <row r="89" spans="1:11" ht="12" customHeight="1">
      <c r="A89" s="112" t="s">
        <v>363</v>
      </c>
      <c r="B89" s="516">
        <v>59.573910928204853</v>
      </c>
      <c r="C89" s="515">
        <v>61.782249947670095</v>
      </c>
      <c r="D89" s="516">
        <v>61.903043195216014</v>
      </c>
      <c r="E89" s="515">
        <v>62.137766920807948</v>
      </c>
      <c r="F89" s="516">
        <v>65.439413292203142</v>
      </c>
      <c r="G89" s="515">
        <v>65.156754930931257</v>
      </c>
      <c r="H89" s="516">
        <v>66.259069821906934</v>
      </c>
      <c r="I89" s="515">
        <v>67.239020406069642</v>
      </c>
      <c r="J89" s="516">
        <v>69.614792931109704</v>
      </c>
      <c r="K89" s="515">
        <v>67.793194193474392</v>
      </c>
    </row>
    <row r="90" spans="1:11" ht="12" customHeight="1">
      <c r="A90" s="112" t="s">
        <v>92</v>
      </c>
      <c r="B90" s="516">
        <v>15.544948888917128</v>
      </c>
      <c r="C90" s="515">
        <v>14.33392285423375</v>
      </c>
      <c r="D90" s="516">
        <v>13.729394848893275</v>
      </c>
      <c r="E90" s="515">
        <v>11.827416788485534</v>
      </c>
      <c r="F90" s="516">
        <v>10.387357886936142</v>
      </c>
      <c r="G90" s="515">
        <v>8.9212611426030257</v>
      </c>
      <c r="H90" s="516">
        <v>8.0472216238721899</v>
      </c>
      <c r="I90" s="515">
        <v>7.4281039594568252</v>
      </c>
      <c r="J90" s="516">
        <v>5.9566651614532704</v>
      </c>
      <c r="K90" s="515">
        <v>5.3870186645061864</v>
      </c>
    </row>
    <row r="91" spans="1:11" ht="12" customHeight="1">
      <c r="A91" s="112" t="s">
        <v>93</v>
      </c>
      <c r="B91" s="516">
        <v>1.7771335314481564</v>
      </c>
      <c r="C91" s="515">
        <v>1.1778719507125432</v>
      </c>
      <c r="D91" s="516">
        <v>1.202966194418597</v>
      </c>
      <c r="E91" s="515">
        <v>1.322518146490316</v>
      </c>
      <c r="F91" s="516">
        <v>1.3080125559565483</v>
      </c>
      <c r="G91" s="515">
        <v>1.0759769389253304</v>
      </c>
      <c r="H91" s="516">
        <v>0.94363012619322639</v>
      </c>
      <c r="I91" s="515">
        <v>0.83937762161653851</v>
      </c>
      <c r="J91" s="516">
        <v>0.89819910146413884</v>
      </c>
      <c r="K91" s="515">
        <v>0.69829375745723787</v>
      </c>
    </row>
    <row r="92" spans="1:11">
      <c r="A92" s="464" t="s">
        <v>301</v>
      </c>
      <c r="B92" s="518"/>
      <c r="C92" s="518"/>
      <c r="D92" s="518"/>
      <c r="E92" s="518"/>
      <c r="F92" s="518"/>
      <c r="G92" s="518"/>
      <c r="H92" s="518"/>
      <c r="I92" s="518"/>
      <c r="J92" s="518"/>
      <c r="K92" s="518"/>
    </row>
    <row r="93" spans="1:11">
      <c r="A93" s="466" t="s">
        <v>285</v>
      </c>
      <c r="B93" s="163">
        <v>100</v>
      </c>
      <c r="C93" s="162">
        <v>100</v>
      </c>
      <c r="D93" s="163">
        <v>100</v>
      </c>
      <c r="E93" s="162">
        <v>100</v>
      </c>
      <c r="F93" s="163">
        <v>100</v>
      </c>
      <c r="G93" s="162">
        <v>100</v>
      </c>
      <c r="H93" s="163">
        <v>100</v>
      </c>
      <c r="I93" s="162">
        <v>100</v>
      </c>
      <c r="J93" s="163">
        <v>100</v>
      </c>
      <c r="K93" s="162">
        <v>100</v>
      </c>
    </row>
    <row r="94" spans="1:11">
      <c r="A94" s="112" t="s">
        <v>91</v>
      </c>
      <c r="B94" s="516">
        <v>11.399389029954504</v>
      </c>
      <c r="C94" s="515">
        <v>12.332249873351603</v>
      </c>
      <c r="D94" s="516">
        <v>12.73000952760723</v>
      </c>
      <c r="E94" s="515">
        <v>14.476826809324336</v>
      </c>
      <c r="F94" s="516">
        <v>15.661681106155889</v>
      </c>
      <c r="G94" s="515">
        <v>17.570784057389485</v>
      </c>
      <c r="H94" s="516">
        <v>18.216967052497264</v>
      </c>
      <c r="I94" s="515">
        <v>17.751496183745775</v>
      </c>
      <c r="J94" s="516">
        <v>16.68376988084615</v>
      </c>
      <c r="K94" s="515">
        <v>16.992332863676303</v>
      </c>
    </row>
    <row r="95" spans="1:11">
      <c r="A95" s="112" t="s">
        <v>363</v>
      </c>
      <c r="B95" s="516">
        <v>50.420531465610082</v>
      </c>
      <c r="C95" s="515">
        <v>54.167912173664057</v>
      </c>
      <c r="D95" s="516">
        <v>54.925438102514626</v>
      </c>
      <c r="E95" s="515">
        <v>57.635434260161759</v>
      </c>
      <c r="F95" s="516">
        <v>63.680386709602303</v>
      </c>
      <c r="G95" s="515">
        <v>63.204658581169213</v>
      </c>
      <c r="H95" s="516">
        <v>63.340634114108639</v>
      </c>
      <c r="I95" s="515">
        <v>63.906691428586967</v>
      </c>
      <c r="J95" s="516">
        <v>65.377932916907241</v>
      </c>
      <c r="K95" s="515">
        <v>66.726714410220964</v>
      </c>
    </row>
    <row r="96" spans="1:11">
      <c r="A96" s="112" t="s">
        <v>92</v>
      </c>
      <c r="B96" s="516">
        <v>33.668790266255002</v>
      </c>
      <c r="C96" s="515">
        <v>30.633808356591537</v>
      </c>
      <c r="D96" s="516">
        <v>29.441523930122766</v>
      </c>
      <c r="E96" s="515">
        <v>25.2816571305273</v>
      </c>
      <c r="F96" s="516">
        <v>18.608088136504097</v>
      </c>
      <c r="G96" s="515">
        <v>17.298822554827353</v>
      </c>
      <c r="H96" s="516">
        <v>16.712854310973388</v>
      </c>
      <c r="I96" s="515">
        <v>16.071365449507706</v>
      </c>
      <c r="J96" s="516">
        <v>15.922392525326753</v>
      </c>
      <c r="K96" s="515">
        <v>14.25871679327371</v>
      </c>
    </row>
    <row r="97" spans="1:11">
      <c r="A97" s="112" t="s">
        <v>93</v>
      </c>
      <c r="B97" s="516">
        <v>4.5112892381804057</v>
      </c>
      <c r="C97" s="515">
        <v>2.866029596392802</v>
      </c>
      <c r="D97" s="516">
        <v>2.9030284397553872</v>
      </c>
      <c r="E97" s="515">
        <v>2.6060817999866073</v>
      </c>
      <c r="F97" s="516">
        <v>2.0498440477377167</v>
      </c>
      <c r="G97" s="515">
        <v>1.9257348066139428</v>
      </c>
      <c r="H97" s="516">
        <v>1.7295445224207073</v>
      </c>
      <c r="I97" s="515">
        <v>2.2704469381595516</v>
      </c>
      <c r="J97" s="516">
        <v>2.0159046769198468</v>
      </c>
      <c r="K97" s="515">
        <v>2.0222359328290267</v>
      </c>
    </row>
    <row r="98" spans="1:11">
      <c r="A98" s="466" t="s">
        <v>286</v>
      </c>
      <c r="B98" s="163">
        <v>100</v>
      </c>
      <c r="C98" s="162">
        <v>100</v>
      </c>
      <c r="D98" s="163">
        <v>100</v>
      </c>
      <c r="E98" s="162">
        <v>100</v>
      </c>
      <c r="F98" s="163">
        <v>100</v>
      </c>
      <c r="G98" s="162">
        <v>100</v>
      </c>
      <c r="H98" s="163">
        <v>100</v>
      </c>
      <c r="I98" s="162">
        <v>100</v>
      </c>
      <c r="J98" s="163">
        <v>100</v>
      </c>
      <c r="K98" s="162">
        <v>100</v>
      </c>
    </row>
    <row r="99" spans="1:11">
      <c r="A99" s="112" t="s">
        <v>91</v>
      </c>
      <c r="B99" s="516">
        <v>16.163823729743768</v>
      </c>
      <c r="C99" s="515">
        <v>16.278693062082066</v>
      </c>
      <c r="D99" s="516">
        <v>15.832026193558214</v>
      </c>
      <c r="E99" s="515">
        <v>18.667432766548426</v>
      </c>
      <c r="F99" s="516">
        <v>17.479733516689873</v>
      </c>
      <c r="G99" s="515">
        <v>20.680433471557926</v>
      </c>
      <c r="H99" s="516">
        <v>19.95190356793514</v>
      </c>
      <c r="I99" s="515">
        <v>20.110784766277639</v>
      </c>
      <c r="J99" s="516">
        <v>21.909911708011411</v>
      </c>
      <c r="K99" s="515">
        <v>20.971397814093269</v>
      </c>
    </row>
    <row r="100" spans="1:11">
      <c r="A100" s="112" t="s">
        <v>363</v>
      </c>
      <c r="B100" s="516">
        <v>58.86520999838293</v>
      </c>
      <c r="C100" s="515">
        <v>61.329552674454447</v>
      </c>
      <c r="D100" s="516">
        <v>63.647300692910989</v>
      </c>
      <c r="E100" s="515">
        <v>62.057216348293622</v>
      </c>
      <c r="F100" s="516">
        <v>67.402163299031031</v>
      </c>
      <c r="G100" s="515">
        <v>66.340464302215281</v>
      </c>
      <c r="H100" s="516">
        <v>68.036660359171293</v>
      </c>
      <c r="I100" s="515">
        <v>68.801615475008745</v>
      </c>
      <c r="J100" s="516">
        <v>69.027291205991887</v>
      </c>
      <c r="K100" s="515">
        <v>70.533917437913971</v>
      </c>
    </row>
    <row r="101" spans="1:11">
      <c r="A101" s="112" t="s">
        <v>92</v>
      </c>
      <c r="B101" s="516">
        <v>22.203982561795694</v>
      </c>
      <c r="C101" s="515">
        <v>20.539483037359954</v>
      </c>
      <c r="D101" s="516">
        <v>18.700982258432955</v>
      </c>
      <c r="E101" s="515">
        <v>17.537485058819502</v>
      </c>
      <c r="F101" s="516">
        <v>13.400146762274007</v>
      </c>
      <c r="G101" s="515">
        <v>11.874552905091376</v>
      </c>
      <c r="H101" s="516">
        <v>10.950694749971168</v>
      </c>
      <c r="I101" s="515">
        <v>10.105297271094518</v>
      </c>
      <c r="J101" s="516">
        <v>8.1495448839493463</v>
      </c>
      <c r="K101" s="515">
        <v>7.4322324058430391</v>
      </c>
    </row>
    <row r="102" spans="1:11">
      <c r="A102" s="112" t="s">
        <v>93</v>
      </c>
      <c r="B102" s="516">
        <v>2.7669837100776027</v>
      </c>
      <c r="C102" s="515">
        <v>1.8522712261035308</v>
      </c>
      <c r="D102" s="516">
        <v>1.8196908550978452</v>
      </c>
      <c r="E102" s="515">
        <v>1.7378658263384545</v>
      </c>
      <c r="F102" s="516">
        <v>1.7179564220050962</v>
      </c>
      <c r="G102" s="515">
        <v>1.1045493211354087</v>
      </c>
      <c r="H102" s="516">
        <v>1.0607413229224065</v>
      </c>
      <c r="I102" s="515">
        <v>0.98230248761909422</v>
      </c>
      <c r="J102" s="516">
        <v>0.91325220204736568</v>
      </c>
      <c r="K102" s="515">
        <v>1.0624523421497243</v>
      </c>
    </row>
    <row r="103" spans="1:11">
      <c r="A103" s="466" t="s">
        <v>287</v>
      </c>
      <c r="B103" s="163">
        <v>100</v>
      </c>
      <c r="C103" s="162">
        <v>100</v>
      </c>
      <c r="D103" s="163">
        <v>100</v>
      </c>
      <c r="E103" s="162">
        <v>100</v>
      </c>
      <c r="F103" s="163">
        <v>100</v>
      </c>
      <c r="G103" s="162">
        <v>100</v>
      </c>
      <c r="H103" s="163">
        <v>100</v>
      </c>
      <c r="I103" s="162">
        <v>100</v>
      </c>
      <c r="J103" s="163">
        <v>100</v>
      </c>
      <c r="K103" s="162">
        <v>100</v>
      </c>
    </row>
    <row r="104" spans="1:11">
      <c r="A104" s="112" t="s">
        <v>91</v>
      </c>
      <c r="B104" s="516">
        <v>17.561444728725583</v>
      </c>
      <c r="C104" s="515">
        <v>17.852145981173976</v>
      </c>
      <c r="D104" s="516">
        <v>19.449837448512671</v>
      </c>
      <c r="E104" s="515">
        <v>20.926175336555367</v>
      </c>
      <c r="F104" s="516">
        <v>19.684762055974943</v>
      </c>
      <c r="G104" s="515">
        <v>21.315565203871866</v>
      </c>
      <c r="H104" s="516">
        <v>22.088009114212475</v>
      </c>
      <c r="I104" s="515">
        <v>23.252105745068455</v>
      </c>
      <c r="J104" s="516">
        <v>21.992406953687141</v>
      </c>
      <c r="K104" s="515">
        <v>23.428019547724986</v>
      </c>
    </row>
    <row r="105" spans="1:11">
      <c r="A105" s="112" t="s">
        <v>363</v>
      </c>
      <c r="B105" s="516">
        <v>61.241940303137667</v>
      </c>
      <c r="C105" s="515">
        <v>64.346070252141573</v>
      </c>
      <c r="D105" s="516">
        <v>63.887835666917915</v>
      </c>
      <c r="E105" s="515">
        <v>63.33155545490844</v>
      </c>
      <c r="F105" s="516">
        <v>66.615955312423324</v>
      </c>
      <c r="G105" s="515">
        <v>67.068834466754581</v>
      </c>
      <c r="H105" s="516">
        <v>67.950014240956989</v>
      </c>
      <c r="I105" s="515">
        <v>67.59172967008746</v>
      </c>
      <c r="J105" s="516">
        <v>71.552978754955618</v>
      </c>
      <c r="K105" s="515">
        <v>70.163367647698237</v>
      </c>
    </row>
    <row r="106" spans="1:11">
      <c r="A106" s="112" t="s">
        <v>92</v>
      </c>
      <c r="B106" s="516">
        <v>19.235510505975071</v>
      </c>
      <c r="C106" s="515">
        <v>16.501494341333057</v>
      </c>
      <c r="D106" s="516">
        <v>15.299635306030773</v>
      </c>
      <c r="E106" s="515">
        <v>14.477095165163911</v>
      </c>
      <c r="F106" s="516">
        <v>12.246647710050375</v>
      </c>
      <c r="G106" s="515">
        <v>10.621721379913971</v>
      </c>
      <c r="H106" s="516">
        <v>8.9992879521503859</v>
      </c>
      <c r="I106" s="515">
        <v>8.3760423285030328</v>
      </c>
      <c r="J106" s="516">
        <v>5.5873062533053899</v>
      </c>
      <c r="K106" s="515">
        <v>5.8178066651470495</v>
      </c>
    </row>
    <row r="107" spans="1:11">
      <c r="A107" s="112" t="s">
        <v>93</v>
      </c>
      <c r="B107" s="516">
        <v>1.9611044621616724</v>
      </c>
      <c r="C107" s="515">
        <v>1.3002894253513946</v>
      </c>
      <c r="D107" s="516">
        <v>1.3626915785386355</v>
      </c>
      <c r="E107" s="515">
        <v>1.2651740433722878</v>
      </c>
      <c r="F107" s="516">
        <v>1.4526349215513632</v>
      </c>
      <c r="G107" s="515">
        <v>0.99387894945958555</v>
      </c>
      <c r="H107" s="516">
        <v>0.96268869268014801</v>
      </c>
      <c r="I107" s="515">
        <v>0.78012225634104437</v>
      </c>
      <c r="J107" s="516">
        <v>0.86730803805184431</v>
      </c>
      <c r="K107" s="515">
        <v>0.59080613942972193</v>
      </c>
    </row>
    <row r="108" spans="1:11">
      <c r="A108" s="466" t="s">
        <v>288</v>
      </c>
      <c r="B108" s="163">
        <v>100</v>
      </c>
      <c r="C108" s="162">
        <v>100</v>
      </c>
      <c r="D108" s="163">
        <v>100</v>
      </c>
      <c r="E108" s="162">
        <v>100</v>
      </c>
      <c r="F108" s="163">
        <v>100</v>
      </c>
      <c r="G108" s="162">
        <v>100</v>
      </c>
      <c r="H108" s="163">
        <v>100</v>
      </c>
      <c r="I108" s="162">
        <v>100</v>
      </c>
      <c r="J108" s="163">
        <v>100</v>
      </c>
      <c r="K108" s="162">
        <v>100</v>
      </c>
    </row>
    <row r="109" spans="1:11">
      <c r="A109" s="112" t="s">
        <v>91</v>
      </c>
      <c r="B109" s="516">
        <v>21.414213000687479</v>
      </c>
      <c r="C109" s="515">
        <v>21.60244030277131</v>
      </c>
      <c r="D109" s="516">
        <v>21.840955867454589</v>
      </c>
      <c r="E109" s="515">
        <v>23.252240069385248</v>
      </c>
      <c r="F109" s="516">
        <v>20.820603115488538</v>
      </c>
      <c r="G109" s="515">
        <v>24.955107648043963</v>
      </c>
      <c r="H109" s="516">
        <v>26.582947295066518</v>
      </c>
      <c r="I109" s="515">
        <v>25.336640632126091</v>
      </c>
      <c r="J109" s="516">
        <v>24.222936199525691</v>
      </c>
      <c r="K109" s="515">
        <v>26.481824517097401</v>
      </c>
    </row>
    <row r="110" spans="1:11">
      <c r="A110" s="112" t="s">
        <v>363</v>
      </c>
      <c r="B110" s="516">
        <v>63.132059511776127</v>
      </c>
      <c r="C110" s="515">
        <v>64.067391643096272</v>
      </c>
      <c r="D110" s="516">
        <v>64.445642884238325</v>
      </c>
      <c r="E110" s="515">
        <v>66.27674656978914</v>
      </c>
      <c r="F110" s="516">
        <v>67.363679276701603</v>
      </c>
      <c r="G110" s="515">
        <v>65.305519995276768</v>
      </c>
      <c r="H110" s="516">
        <v>65.031787466655999</v>
      </c>
      <c r="I110" s="515">
        <v>67.978468069001281</v>
      </c>
      <c r="J110" s="516">
        <v>69.696483690993887</v>
      </c>
      <c r="K110" s="515">
        <v>68.173874716333813</v>
      </c>
    </row>
    <row r="111" spans="1:11">
      <c r="A111" s="112" t="s">
        <v>92</v>
      </c>
      <c r="B111" s="516">
        <v>13.960870892888927</v>
      </c>
      <c r="C111" s="515">
        <v>13.158023140693592</v>
      </c>
      <c r="D111" s="516">
        <v>12.707930573773362</v>
      </c>
      <c r="E111" s="515">
        <v>9.2707556951988206</v>
      </c>
      <c r="F111" s="516">
        <v>10.889150813623818</v>
      </c>
      <c r="G111" s="515">
        <v>8.5327868970492737</v>
      </c>
      <c r="H111" s="516">
        <v>7.5884365592994758</v>
      </c>
      <c r="I111" s="515">
        <v>5.9602171163603739</v>
      </c>
      <c r="J111" s="516">
        <v>5.2192500433820088</v>
      </c>
      <c r="K111" s="515">
        <v>4.7811973244545563</v>
      </c>
    </row>
    <row r="112" spans="1:11">
      <c r="A112" s="112" t="s">
        <v>93</v>
      </c>
      <c r="B112" s="516">
        <v>1.4928565946474674</v>
      </c>
      <c r="C112" s="515">
        <v>1.1721449134388215</v>
      </c>
      <c r="D112" s="516">
        <v>1.005470674533713</v>
      </c>
      <c r="E112" s="515">
        <v>1.2002576656267805</v>
      </c>
      <c r="F112" s="516">
        <v>0.92656679418604315</v>
      </c>
      <c r="G112" s="515">
        <v>1.2065854596300034</v>
      </c>
      <c r="H112" s="516">
        <v>0.79682867897800291</v>
      </c>
      <c r="I112" s="515">
        <v>0.72467418251224924</v>
      </c>
      <c r="J112" s="516">
        <v>0.86133006609840612</v>
      </c>
      <c r="K112" s="515">
        <v>0.56310344211422891</v>
      </c>
    </row>
    <row r="113" spans="1:11">
      <c r="A113" s="466" t="s">
        <v>289</v>
      </c>
      <c r="B113" s="163">
        <v>100</v>
      </c>
      <c r="C113" s="162">
        <v>100</v>
      </c>
      <c r="D113" s="163">
        <v>100</v>
      </c>
      <c r="E113" s="162">
        <v>100</v>
      </c>
      <c r="F113" s="163">
        <v>100</v>
      </c>
      <c r="G113" s="162">
        <v>100</v>
      </c>
      <c r="H113" s="163">
        <v>100</v>
      </c>
      <c r="I113" s="162">
        <v>100</v>
      </c>
      <c r="J113" s="163">
        <v>100</v>
      </c>
      <c r="K113" s="162">
        <v>100</v>
      </c>
    </row>
    <row r="114" spans="1:11">
      <c r="A114" s="112" t="s">
        <v>91</v>
      </c>
      <c r="B114" s="516">
        <v>35.3668202552794</v>
      </c>
      <c r="C114" s="515">
        <v>34.354779385648506</v>
      </c>
      <c r="D114" s="516">
        <v>35.059542869341144</v>
      </c>
      <c r="E114" s="515">
        <v>36.865193284432799</v>
      </c>
      <c r="F114" s="516">
        <v>33.211643464111376</v>
      </c>
      <c r="G114" s="515">
        <v>32.56533729867121</v>
      </c>
      <c r="H114" s="516">
        <v>31.438567242238207</v>
      </c>
      <c r="I114" s="515">
        <v>31.419662659279325</v>
      </c>
      <c r="J114" s="516">
        <v>28.609315760014365</v>
      </c>
      <c r="K114" s="515">
        <v>32.112311048239008</v>
      </c>
    </row>
    <row r="115" spans="1:11">
      <c r="A115" s="112" t="s">
        <v>363</v>
      </c>
      <c r="B115" s="516">
        <v>57.375213363195954</v>
      </c>
      <c r="C115" s="515">
        <v>59.302488945998377</v>
      </c>
      <c r="D115" s="516">
        <v>59.001723007486696</v>
      </c>
      <c r="E115" s="515">
        <v>58.412363996633864</v>
      </c>
      <c r="F115" s="516">
        <v>61.743771469896949</v>
      </c>
      <c r="G115" s="515">
        <v>62.900172042638914</v>
      </c>
      <c r="H115" s="516">
        <v>64.203323251196508</v>
      </c>
      <c r="I115" s="515">
        <v>64.895805201146842</v>
      </c>
      <c r="J115" s="516">
        <v>68.300700186927727</v>
      </c>
      <c r="K115" s="515">
        <v>64.100794718743174</v>
      </c>
    </row>
    <row r="116" spans="1:11">
      <c r="A116" s="112" t="s">
        <v>92</v>
      </c>
      <c r="B116" s="516">
        <v>6.4831167635228688</v>
      </c>
      <c r="C116" s="515">
        <v>5.8585813939171025</v>
      </c>
      <c r="D116" s="516">
        <v>5.5584526477898235</v>
      </c>
      <c r="E116" s="515">
        <v>3.8136149590274004</v>
      </c>
      <c r="F116" s="516">
        <v>4.0789730609293073</v>
      </c>
      <c r="G116" s="515">
        <v>3.7235560089565918</v>
      </c>
      <c r="H116" s="516">
        <v>3.5432121145509643</v>
      </c>
      <c r="I116" s="515">
        <v>3.2218684954974859</v>
      </c>
      <c r="J116" s="516">
        <v>2.3989058919198643</v>
      </c>
      <c r="K116" s="515">
        <v>3.2534397558722166</v>
      </c>
    </row>
    <row r="117" spans="1:11" ht="13.5" thickBot="1">
      <c r="A117" s="120" t="s">
        <v>93</v>
      </c>
      <c r="B117" s="519">
        <v>0.77484961800176944</v>
      </c>
      <c r="C117" s="520">
        <v>0.48415027443601311</v>
      </c>
      <c r="D117" s="519">
        <v>0.38028147538233992</v>
      </c>
      <c r="E117" s="520">
        <v>0.90882775990593911</v>
      </c>
      <c r="F117" s="519">
        <v>0.96561200506237577</v>
      </c>
      <c r="G117" s="520">
        <v>0.81093464973329077</v>
      </c>
      <c r="H117" s="519">
        <v>0.81489739201431965</v>
      </c>
      <c r="I117" s="520">
        <v>0.46266364407635036</v>
      </c>
      <c r="J117" s="519">
        <v>0.69107816113804132</v>
      </c>
      <c r="K117" s="520">
        <v>0.53345447714560645</v>
      </c>
    </row>
    <row r="118" spans="1:11" ht="13.5" thickTop="1">
      <c r="A118" s="627" t="s">
        <v>462</v>
      </c>
      <c r="B118" s="627"/>
      <c r="C118" s="627"/>
      <c r="D118" s="628"/>
      <c r="E118" s="628"/>
      <c r="F118" s="628"/>
      <c r="G118" s="628"/>
      <c r="H118" s="628"/>
      <c r="I118" s="628"/>
      <c r="J118" s="628"/>
      <c r="K118" s="125"/>
    </row>
    <row r="119" spans="1:11" ht="35.25" customHeight="1">
      <c r="A119" s="667" t="s">
        <v>401</v>
      </c>
      <c r="B119" s="667"/>
      <c r="C119" s="667"/>
      <c r="D119" s="667"/>
      <c r="E119" s="667"/>
      <c r="F119" s="667"/>
      <c r="G119" s="667"/>
      <c r="H119" s="667"/>
      <c r="I119" s="667"/>
      <c r="J119" s="667"/>
      <c r="K119" s="667"/>
    </row>
    <row r="120" spans="1:11" ht="23.25" customHeight="1">
      <c r="A120" s="668" t="s">
        <v>411</v>
      </c>
      <c r="B120" s="668"/>
      <c r="C120" s="668"/>
      <c r="D120" s="668"/>
      <c r="E120" s="668"/>
      <c r="F120" s="668"/>
      <c r="G120" s="668"/>
      <c r="H120" s="668"/>
      <c r="I120" s="668"/>
      <c r="J120" s="668"/>
      <c r="K120" s="668"/>
    </row>
    <row r="122" spans="1:11" ht="12" hidden="1" customHeight="1"/>
    <row r="123" spans="1:11" ht="12" hidden="1" customHeight="1"/>
    <row r="124" spans="1:11" ht="12" hidden="1" customHeight="1"/>
    <row r="125" spans="1:11" ht="12" hidden="1" customHeight="1"/>
    <row r="126" spans="1:11" ht="12" hidden="1" customHeight="1"/>
    <row r="127" spans="1:11" ht="12" hidden="1" customHeight="1"/>
    <row r="128" spans="1:11" ht="12" hidden="1" customHeight="1"/>
    <row r="129" ht="12" hidden="1" customHeight="1"/>
    <row r="130" ht="12" hidden="1" customHeight="1"/>
    <row r="131" ht="12" hidden="1" customHeight="1"/>
    <row r="132" ht="12" hidden="1" customHeight="1"/>
    <row r="133" ht="12" hidden="1" customHeight="1"/>
    <row r="134" ht="12" hidden="1" customHeight="1"/>
    <row r="135" ht="12" hidden="1" customHeight="1"/>
    <row r="136" ht="12" hidden="1" customHeight="1"/>
    <row r="137" ht="12" hidden="1" customHeight="1"/>
    <row r="138" ht="12" hidden="1" customHeight="1"/>
    <row r="139" ht="12" hidden="1" customHeight="1"/>
    <row r="140" ht="12" hidden="1" customHeight="1"/>
    <row r="141" ht="12" hidden="1" customHeight="1"/>
    <row r="142" ht="12" hidden="1" customHeight="1"/>
    <row r="143" ht="12" hidden="1" customHeight="1"/>
    <row r="144" ht="12" hidden="1" customHeight="1"/>
    <row r="145" ht="12" hidden="1" customHeight="1"/>
    <row r="146" ht="12" hidden="1" customHeight="1"/>
    <row r="147" ht="12" hidden="1" customHeight="1"/>
    <row r="148" ht="12" hidden="1" customHeight="1"/>
    <row r="149" ht="12" hidden="1" customHeight="1"/>
    <row r="150" ht="12" hidden="1" customHeight="1"/>
    <row r="151" ht="12" hidden="1" customHeight="1"/>
    <row r="152" ht="12" hidden="1" customHeight="1"/>
    <row r="153" ht="12" hidden="1" customHeight="1"/>
    <row r="170" spans="1:11" s="91" customFormat="1" ht="31.5" hidden="1" customHeight="1">
      <c r="A170"/>
      <c r="B170"/>
      <c r="C170"/>
      <c r="D170"/>
      <c r="E170"/>
      <c r="F170"/>
      <c r="G170"/>
      <c r="H170"/>
      <c r="I170"/>
      <c r="J170"/>
      <c r="K170"/>
    </row>
    <row r="171" spans="1:11" ht="22.5" hidden="1" customHeight="1"/>
  </sheetData>
  <mergeCells count="7">
    <mergeCell ref="A120:K120"/>
    <mergeCell ref="B5:K6"/>
    <mergeCell ref="A1:K1"/>
    <mergeCell ref="A2:K2"/>
    <mergeCell ref="A3:K3"/>
    <mergeCell ref="A4:K4"/>
    <mergeCell ref="A119:K119"/>
  </mergeCells>
  <hyperlinks>
    <hyperlink ref="A5" location="Índice!A1" display="Índice" xr:uid="{00000000-0004-0000-21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rowBreaks count="3" manualBreakCount="3">
    <brk id="91" max="16383" man="1"/>
    <brk id="121" max="16383" man="1"/>
    <brk id="153"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XEL46"/>
  <sheetViews>
    <sheetView zoomScaleNormal="100" workbookViewId="0">
      <selection activeCell="A4" sqref="A4:K4"/>
    </sheetView>
  </sheetViews>
  <sheetFormatPr defaultColWidth="0" defaultRowHeight="12.75" zeroHeight="1"/>
  <cols>
    <col min="1" max="1" width="26.28515625" customWidth="1"/>
    <col min="2" max="3" width="5.42578125" customWidth="1"/>
    <col min="4" max="11" width="5.42578125" style="72" customWidth="1"/>
    <col min="12" max="27" width="5.42578125" hidden="1"/>
    <col min="16367" max="16384" width="5.42578125" style="72" hidden="1"/>
  </cols>
  <sheetData>
    <row r="1" spans="1:11" s="92" customFormat="1" ht="18">
      <c r="A1" s="669" t="s">
        <v>159</v>
      </c>
      <c r="B1" s="669"/>
      <c r="C1" s="669"/>
      <c r="D1" s="669"/>
      <c r="E1" s="669"/>
      <c r="F1" s="669"/>
      <c r="G1" s="669"/>
      <c r="H1" s="669"/>
      <c r="I1" s="669"/>
      <c r="J1" s="669"/>
      <c r="K1" s="669"/>
    </row>
    <row r="2" spans="1:11" s="85" customFormat="1" ht="15">
      <c r="A2" s="699"/>
      <c r="B2" s="699"/>
      <c r="C2" s="699"/>
      <c r="D2" s="699"/>
      <c r="E2" s="699"/>
      <c r="F2" s="699"/>
      <c r="G2" s="699"/>
      <c r="H2" s="699"/>
      <c r="I2" s="699"/>
      <c r="J2" s="699"/>
      <c r="K2" s="699"/>
    </row>
    <row r="3" spans="1:11" s="88" customFormat="1" ht="15">
      <c r="A3" s="663" t="s">
        <v>347</v>
      </c>
      <c r="B3" s="663"/>
      <c r="C3" s="663"/>
      <c r="D3" s="663"/>
      <c r="E3" s="663"/>
      <c r="F3" s="663"/>
      <c r="G3" s="663"/>
      <c r="H3" s="663"/>
      <c r="I3" s="663"/>
      <c r="J3" s="663"/>
      <c r="K3" s="663"/>
    </row>
    <row r="4" spans="1:11" s="88" customFormat="1" ht="15">
      <c r="A4" s="663" t="s">
        <v>442</v>
      </c>
      <c r="B4" s="663"/>
      <c r="C4" s="663"/>
      <c r="D4" s="663"/>
      <c r="E4" s="663"/>
      <c r="F4" s="663"/>
      <c r="G4" s="663"/>
      <c r="H4" s="663"/>
      <c r="I4" s="663"/>
      <c r="J4" s="663"/>
      <c r="K4" s="663"/>
    </row>
    <row r="5" spans="1:11" s="389" customFormat="1" ht="16.5" customHeight="1">
      <c r="A5" s="190" t="s">
        <v>202</v>
      </c>
      <c r="B5" s="665" t="s">
        <v>335</v>
      </c>
      <c r="C5" s="665"/>
      <c r="D5" s="665"/>
      <c r="E5" s="665"/>
      <c r="F5" s="665"/>
      <c r="G5" s="665"/>
      <c r="H5" s="665"/>
      <c r="I5" s="665"/>
      <c r="J5" s="665"/>
      <c r="K5" s="665"/>
    </row>
    <row r="6" spans="1:11" s="389" customFormat="1" ht="16.5" customHeight="1" thickBot="1">
      <c r="A6" s="190"/>
      <c r="B6" s="666"/>
      <c r="C6" s="666"/>
      <c r="D6" s="666"/>
      <c r="E6" s="666"/>
      <c r="F6" s="666"/>
      <c r="G6" s="666"/>
      <c r="H6" s="666"/>
      <c r="I6" s="666"/>
      <c r="J6" s="666"/>
      <c r="K6" s="666"/>
    </row>
    <row r="7" spans="1:11" ht="13.5" thickTop="1">
      <c r="A7" s="413" t="s">
        <v>22</v>
      </c>
      <c r="B7" s="457">
        <v>2016</v>
      </c>
      <c r="C7" s="107">
        <v>2017</v>
      </c>
      <c r="D7" s="457">
        <v>2018</v>
      </c>
      <c r="E7" s="107">
        <v>2019</v>
      </c>
      <c r="F7" s="457">
        <v>2020</v>
      </c>
      <c r="G7" s="107">
        <v>2021</v>
      </c>
      <c r="H7" s="457">
        <v>2022</v>
      </c>
      <c r="I7" s="107">
        <v>2023</v>
      </c>
      <c r="J7" s="457">
        <v>2024</v>
      </c>
      <c r="K7" s="107" t="s">
        <v>392</v>
      </c>
    </row>
    <row r="8" spans="1:11">
      <c r="A8" s="484" t="s">
        <v>9</v>
      </c>
      <c r="B8" s="163">
        <v>84.891380949420039</v>
      </c>
      <c r="C8" s="162">
        <v>86.694282724998033</v>
      </c>
      <c r="D8" s="163">
        <v>86.201023443921088</v>
      </c>
      <c r="E8" s="162">
        <v>86.454652111403689</v>
      </c>
      <c r="F8" s="163">
        <v>88.198783256949682</v>
      </c>
      <c r="G8" s="162">
        <v>87.4</v>
      </c>
      <c r="H8" s="163">
        <v>87.5735929126282</v>
      </c>
      <c r="I8" s="162">
        <v>86.33936729643878</v>
      </c>
      <c r="J8" s="163">
        <v>86.508557237676897</v>
      </c>
      <c r="K8" s="162">
        <v>87.247961844006838</v>
      </c>
    </row>
    <row r="9" spans="1:11" ht="12.75" customHeight="1">
      <c r="A9" s="464" t="s">
        <v>167</v>
      </c>
      <c r="B9" s="465"/>
      <c r="C9" s="135"/>
      <c r="D9" s="465"/>
      <c r="E9" s="135"/>
      <c r="F9" s="465"/>
      <c r="G9" s="135"/>
      <c r="H9" s="465"/>
      <c r="I9" s="135"/>
      <c r="J9" s="465"/>
      <c r="K9" s="135"/>
    </row>
    <row r="10" spans="1:11">
      <c r="A10" s="525" t="s">
        <v>68</v>
      </c>
      <c r="B10" s="228">
        <v>89.720315144392941</v>
      </c>
      <c r="C10" s="227">
        <v>91.059073095525903</v>
      </c>
      <c r="D10" s="228">
        <v>89.956832617046373</v>
      </c>
      <c r="E10" s="227">
        <v>90.548057652751325</v>
      </c>
      <c r="F10" s="228">
        <v>91.68116613922038</v>
      </c>
      <c r="G10" s="227">
        <v>90.5</v>
      </c>
      <c r="H10" s="228">
        <v>90.848581688229118</v>
      </c>
      <c r="I10" s="227">
        <v>88.946463967659852</v>
      </c>
      <c r="J10" s="228">
        <v>88.545210302511308</v>
      </c>
      <c r="K10" s="227">
        <v>89.12743774505384</v>
      </c>
    </row>
    <row r="11" spans="1:11">
      <c r="A11" s="525" t="s">
        <v>10</v>
      </c>
      <c r="B11" s="228">
        <v>66.80051168291466</v>
      </c>
      <c r="C11" s="227">
        <v>69.56714031188524</v>
      </c>
      <c r="D11" s="228">
        <v>71.086199876940398</v>
      </c>
      <c r="E11" s="227">
        <v>68.768610770832566</v>
      </c>
      <c r="F11" s="228">
        <v>72.549306062819568</v>
      </c>
      <c r="G11" s="227">
        <v>72.400000000000006</v>
      </c>
      <c r="H11" s="228">
        <v>71.67659946391251</v>
      </c>
      <c r="I11" s="227">
        <v>73.076387945684687</v>
      </c>
      <c r="J11" s="228">
        <v>75.737127308630889</v>
      </c>
      <c r="K11" s="227">
        <v>76.848921202805784</v>
      </c>
    </row>
    <row r="12" spans="1:11" ht="12.75" customHeight="1">
      <c r="A12" s="201" t="s">
        <v>390</v>
      </c>
      <c r="B12" s="135"/>
      <c r="C12" s="465"/>
      <c r="D12" s="135"/>
      <c r="E12" s="465"/>
      <c r="F12" s="135"/>
      <c r="G12" s="465"/>
      <c r="H12" s="135"/>
      <c r="I12" s="465"/>
      <c r="J12" s="135"/>
      <c r="K12" s="465"/>
    </row>
    <row r="13" spans="1:11">
      <c r="A13" s="525" t="s">
        <v>3</v>
      </c>
      <c r="B13" s="228">
        <v>93.149925087792369</v>
      </c>
      <c r="C13" s="227">
        <v>94.013667074687007</v>
      </c>
      <c r="D13" s="228">
        <v>92.765032498536797</v>
      </c>
      <c r="E13" s="227">
        <v>91.640679219992052</v>
      </c>
      <c r="F13" s="228">
        <v>94.880311838292414</v>
      </c>
      <c r="G13" s="227">
        <v>92.722887381352393</v>
      </c>
      <c r="H13" s="228">
        <v>93.691169642480261</v>
      </c>
      <c r="I13" s="227">
        <v>92.898164548305047</v>
      </c>
      <c r="J13" s="228">
        <v>94.49576019587829</v>
      </c>
      <c r="K13" s="227">
        <v>96.034613095189286</v>
      </c>
    </row>
    <row r="14" spans="1:11">
      <c r="A14" s="525" t="s">
        <v>4</v>
      </c>
      <c r="B14" s="228">
        <v>78.571835691393048</v>
      </c>
      <c r="C14" s="227">
        <v>79.595546274612587</v>
      </c>
      <c r="D14" s="228">
        <v>79.313311623045067</v>
      </c>
      <c r="E14" s="227">
        <v>77.402396629663656</v>
      </c>
      <c r="F14" s="228">
        <v>74.447770065168015</v>
      </c>
      <c r="G14" s="227">
        <v>83.711743466299865</v>
      </c>
      <c r="H14" s="228">
        <v>78.322136524752707</v>
      </c>
      <c r="I14" s="227">
        <v>78.823287312455577</v>
      </c>
      <c r="J14" s="228">
        <v>77.403391282340806</v>
      </c>
      <c r="K14" s="227">
        <v>76.943500033187547</v>
      </c>
    </row>
    <row r="15" spans="1:11">
      <c r="A15" s="525" t="s">
        <v>5</v>
      </c>
      <c r="B15" s="228">
        <v>80.619509847178222</v>
      </c>
      <c r="C15" s="227">
        <v>87.476627708981923</v>
      </c>
      <c r="D15" s="228">
        <v>87.808396162967682</v>
      </c>
      <c r="E15" s="227">
        <v>88.892149482628838</v>
      </c>
      <c r="F15" s="228">
        <v>89.818875842107261</v>
      </c>
      <c r="G15" s="227">
        <v>89.480031032854342</v>
      </c>
      <c r="H15" s="228">
        <v>87.49869451697127</v>
      </c>
      <c r="I15" s="227">
        <v>90.333885428443878</v>
      </c>
      <c r="J15" s="228">
        <v>91.885435788089879</v>
      </c>
      <c r="K15" s="227">
        <v>92.491242436649827</v>
      </c>
    </row>
    <row r="16" spans="1:11">
      <c r="A16" s="525" t="s">
        <v>6</v>
      </c>
      <c r="B16" s="228">
        <v>91.021233569261881</v>
      </c>
      <c r="C16" s="227">
        <v>92.956594121957636</v>
      </c>
      <c r="D16" s="228">
        <v>96.039957669675175</v>
      </c>
      <c r="E16" s="227">
        <v>95.532418809589686</v>
      </c>
      <c r="F16" s="228">
        <v>97.201416014084415</v>
      </c>
      <c r="G16" s="227">
        <v>97.504397605713464</v>
      </c>
      <c r="H16" s="228">
        <v>99.706875225480601</v>
      </c>
      <c r="I16" s="227">
        <v>99.707591235332089</v>
      </c>
      <c r="J16" s="228">
        <v>99.671393469315248</v>
      </c>
      <c r="K16" s="227">
        <v>99.570242440564527</v>
      </c>
    </row>
    <row r="17" spans="1:11">
      <c r="A17" s="525" t="s">
        <v>2</v>
      </c>
      <c r="B17" s="228">
        <v>79.514594949163666</v>
      </c>
      <c r="C17" s="227">
        <v>83.539174064067922</v>
      </c>
      <c r="D17" s="228">
        <v>86.365529723572791</v>
      </c>
      <c r="E17" s="227">
        <v>86.938508664320921</v>
      </c>
      <c r="F17" s="228">
        <v>90.543530446635714</v>
      </c>
      <c r="G17" s="227">
        <v>87.068264363141736</v>
      </c>
      <c r="H17" s="228">
        <v>85.47857530283855</v>
      </c>
      <c r="I17" s="227">
        <v>89.022025719930369</v>
      </c>
      <c r="J17" s="228">
        <v>95.036618694381986</v>
      </c>
      <c r="K17" s="227">
        <v>95.988651921692608</v>
      </c>
    </row>
    <row r="18" spans="1:11">
      <c r="A18" s="525" t="s">
        <v>8</v>
      </c>
      <c r="B18" s="228">
        <v>96.996093533038348</v>
      </c>
      <c r="C18" s="227">
        <v>96.185678993357627</v>
      </c>
      <c r="D18" s="228">
        <v>95.455810071408692</v>
      </c>
      <c r="E18" s="227">
        <v>95.844127109972064</v>
      </c>
      <c r="F18" s="228">
        <v>93.309475788459139</v>
      </c>
      <c r="G18" s="227">
        <v>90.512759402942905</v>
      </c>
      <c r="H18" s="228">
        <v>89.997405774005856</v>
      </c>
      <c r="I18" s="227">
        <v>83.10895843682728</v>
      </c>
      <c r="J18" s="228">
        <v>83.707384068508645</v>
      </c>
      <c r="K18" s="227">
        <v>84.815024232633291</v>
      </c>
    </row>
    <row r="19" spans="1:11">
      <c r="A19" s="525" t="s">
        <v>46</v>
      </c>
      <c r="B19" s="228">
        <v>83.063794780723796</v>
      </c>
      <c r="C19" s="227">
        <v>84.107922945172533</v>
      </c>
      <c r="D19" s="228">
        <v>83.903932708625391</v>
      </c>
      <c r="E19" s="227">
        <v>82.633940031047928</v>
      </c>
      <c r="F19" s="228">
        <v>86.81416277409599</v>
      </c>
      <c r="G19" s="227">
        <v>89.66040182214941</v>
      </c>
      <c r="H19" s="228">
        <v>94.15199309623047</v>
      </c>
      <c r="I19" s="227">
        <v>93.240480215816362</v>
      </c>
      <c r="J19" s="228">
        <v>93.782370981197076</v>
      </c>
      <c r="K19" s="227">
        <v>94.124326516424304</v>
      </c>
    </row>
    <row r="20" spans="1:11">
      <c r="A20" s="525" t="s">
        <v>47</v>
      </c>
      <c r="B20" s="228">
        <v>65.740657891638605</v>
      </c>
      <c r="C20" s="227">
        <v>67.723492238329484</v>
      </c>
      <c r="D20" s="228">
        <v>67.819350216072181</v>
      </c>
      <c r="E20" s="227">
        <v>67.369052170588446</v>
      </c>
      <c r="F20" s="228">
        <v>67.830279326298324</v>
      </c>
      <c r="G20" s="227">
        <v>64.888357086387032</v>
      </c>
      <c r="H20" s="228">
        <v>65.448981140347186</v>
      </c>
      <c r="I20" s="227">
        <v>66.279848601945986</v>
      </c>
      <c r="J20" s="228">
        <v>80.159980521619573</v>
      </c>
      <c r="K20" s="227">
        <v>70.799118550633082</v>
      </c>
    </row>
    <row r="21" spans="1:11">
      <c r="A21" s="525" t="s">
        <v>7</v>
      </c>
      <c r="B21" s="228">
        <v>75.186442645309199</v>
      </c>
      <c r="C21" s="227">
        <v>80.810331986729551</v>
      </c>
      <c r="D21" s="228">
        <v>79.276780714152366</v>
      </c>
      <c r="E21" s="227">
        <v>83.102589101939117</v>
      </c>
      <c r="F21" s="228">
        <v>88.361890081223692</v>
      </c>
      <c r="G21" s="227">
        <v>89.959130596321756</v>
      </c>
      <c r="H21" s="228">
        <v>89.394518358981486</v>
      </c>
      <c r="I21" s="227">
        <v>83.414430254376285</v>
      </c>
      <c r="J21" s="228">
        <v>65.707142925691699</v>
      </c>
      <c r="K21" s="227">
        <v>61.57581918743049</v>
      </c>
    </row>
    <row r="22" spans="1:11">
      <c r="A22" s="525" t="s">
        <v>1</v>
      </c>
      <c r="B22" s="228">
        <v>87.916419800547246</v>
      </c>
      <c r="C22" s="227">
        <v>88.601480612130288</v>
      </c>
      <c r="D22" s="228">
        <v>87.223895075076285</v>
      </c>
      <c r="E22" s="227">
        <v>88.069474683647911</v>
      </c>
      <c r="F22" s="228">
        <v>89.324453918371347</v>
      </c>
      <c r="G22" s="227">
        <v>87.198350131182707</v>
      </c>
      <c r="H22" s="228">
        <v>88.439041816280664</v>
      </c>
      <c r="I22" s="227">
        <v>85.885144748800087</v>
      </c>
      <c r="J22" s="228">
        <v>84.218899928808</v>
      </c>
      <c r="K22" s="227">
        <v>87.397423212423632</v>
      </c>
    </row>
    <row r="23" spans="1:11" ht="12.75" customHeight="1">
      <c r="A23" s="464" t="s">
        <v>396</v>
      </c>
      <c r="B23" s="465"/>
      <c r="C23" s="135"/>
      <c r="D23" s="465"/>
      <c r="E23" s="135"/>
      <c r="F23" s="465"/>
      <c r="G23" s="135"/>
      <c r="H23" s="465"/>
      <c r="I23" s="135"/>
      <c r="J23" s="465"/>
      <c r="K23" s="135"/>
    </row>
    <row r="24" spans="1:11">
      <c r="A24" s="525" t="s">
        <v>282</v>
      </c>
      <c r="B24" s="228">
        <v>70.811970997785394</v>
      </c>
      <c r="C24" s="227">
        <v>77.003390075014423</v>
      </c>
      <c r="D24" s="228">
        <v>77.263777274080184</v>
      </c>
      <c r="E24" s="227">
        <v>77.047341260937856</v>
      </c>
      <c r="F24" s="228">
        <v>82.394740230477055</v>
      </c>
      <c r="G24" s="227">
        <v>79.274587042973849</v>
      </c>
      <c r="H24" s="228">
        <v>80.651506478638709</v>
      </c>
      <c r="I24" s="227">
        <v>75.268384960983681</v>
      </c>
      <c r="J24" s="228">
        <v>73.521608130593151</v>
      </c>
      <c r="K24" s="227">
        <v>72.587161465849761</v>
      </c>
    </row>
    <row r="25" spans="1:11">
      <c r="A25" s="525" t="s">
        <v>283</v>
      </c>
      <c r="B25" s="228">
        <v>81.004164994672678</v>
      </c>
      <c r="C25" s="227">
        <v>82.121129966394165</v>
      </c>
      <c r="D25" s="228">
        <v>80.548029864163013</v>
      </c>
      <c r="E25" s="227">
        <v>81.166189872694332</v>
      </c>
      <c r="F25" s="228">
        <v>86.267479172186398</v>
      </c>
      <c r="G25" s="227">
        <v>84.091319381761124</v>
      </c>
      <c r="H25" s="228">
        <v>84.016157579837767</v>
      </c>
      <c r="I25" s="227">
        <v>83.409053497942381</v>
      </c>
      <c r="J25" s="228">
        <v>82.080454495236637</v>
      </c>
      <c r="K25" s="227">
        <v>82.374348550576258</v>
      </c>
    </row>
    <row r="26" spans="1:11">
      <c r="A26" s="525" t="s">
        <v>284</v>
      </c>
      <c r="B26" s="228">
        <v>87.008835291789737</v>
      </c>
      <c r="C26" s="227">
        <v>88.426046044465167</v>
      </c>
      <c r="D26" s="228">
        <v>87.924619889450867</v>
      </c>
      <c r="E26" s="227">
        <v>87.87308344301367</v>
      </c>
      <c r="F26" s="228">
        <v>88.962518540777282</v>
      </c>
      <c r="G26" s="227">
        <v>88.582588509818976</v>
      </c>
      <c r="H26" s="228">
        <v>88.644452861502614</v>
      </c>
      <c r="I26" s="227">
        <v>87.167038053780274</v>
      </c>
      <c r="J26" s="228">
        <v>87.404823316010621</v>
      </c>
      <c r="K26" s="227">
        <v>88.117226542438814</v>
      </c>
    </row>
    <row r="27" spans="1:11">
      <c r="A27" s="464" t="s">
        <v>301</v>
      </c>
      <c r="B27" s="465"/>
      <c r="C27" s="135"/>
      <c r="D27" s="465"/>
      <c r="E27" s="135"/>
      <c r="F27" s="465"/>
      <c r="G27" s="135"/>
      <c r="H27" s="465"/>
      <c r="I27" s="135"/>
      <c r="J27" s="465"/>
      <c r="K27" s="135"/>
    </row>
    <row r="28" spans="1:11">
      <c r="A28" s="525" t="s">
        <v>285</v>
      </c>
      <c r="B28" s="228">
        <v>77.779101398995095</v>
      </c>
      <c r="C28" s="227">
        <v>80.542589192582341</v>
      </c>
      <c r="D28" s="228">
        <v>80.251704997724644</v>
      </c>
      <c r="E28" s="227">
        <v>81.158055136412472</v>
      </c>
      <c r="F28" s="228">
        <v>85.459838197052875</v>
      </c>
      <c r="G28" s="227">
        <v>83.438704481389863</v>
      </c>
      <c r="H28" s="228">
        <v>83.554445406489236</v>
      </c>
      <c r="I28" s="227">
        <v>82.864674748721683</v>
      </c>
      <c r="J28" s="228">
        <v>82.611149021048774</v>
      </c>
      <c r="K28" s="227">
        <v>82.595974025018862</v>
      </c>
    </row>
    <row r="29" spans="1:11">
      <c r="A29" s="525" t="s">
        <v>286</v>
      </c>
      <c r="B29" s="228">
        <v>83.32198118647085</v>
      </c>
      <c r="C29" s="227">
        <v>85.471018310432839</v>
      </c>
      <c r="D29" s="228">
        <v>84.924084367623536</v>
      </c>
      <c r="E29" s="227">
        <v>84.462214256900481</v>
      </c>
      <c r="F29" s="228">
        <v>86.989600983421383</v>
      </c>
      <c r="G29" s="227">
        <v>85.816149990932146</v>
      </c>
      <c r="H29" s="228">
        <v>87.09198834181214</v>
      </c>
      <c r="I29" s="227">
        <v>86.122083832041795</v>
      </c>
      <c r="J29" s="228">
        <v>86.288742640145813</v>
      </c>
      <c r="K29" s="227">
        <v>86.904192634776777</v>
      </c>
    </row>
    <row r="30" spans="1:11">
      <c r="A30" s="525" t="s">
        <v>287</v>
      </c>
      <c r="B30" s="228">
        <v>85.361656271429979</v>
      </c>
      <c r="C30" s="227">
        <v>87.325581761352723</v>
      </c>
      <c r="D30" s="228">
        <v>86.724550642895863</v>
      </c>
      <c r="E30" s="227">
        <v>87.404575603535093</v>
      </c>
      <c r="F30" s="228">
        <v>87.534821956957899</v>
      </c>
      <c r="G30" s="227">
        <v>87.422911040348268</v>
      </c>
      <c r="H30" s="228">
        <v>87.695528339504421</v>
      </c>
      <c r="I30" s="227">
        <v>85.813312145499467</v>
      </c>
      <c r="J30" s="228">
        <v>86.170821456879949</v>
      </c>
      <c r="K30" s="227">
        <v>88.035524094281726</v>
      </c>
    </row>
    <row r="31" spans="1:11">
      <c r="A31" s="525" t="s">
        <v>288</v>
      </c>
      <c r="B31" s="228">
        <v>87.495407285963196</v>
      </c>
      <c r="C31" s="227">
        <v>87.670521350288283</v>
      </c>
      <c r="D31" s="228">
        <v>87.665159984095283</v>
      </c>
      <c r="E31" s="227">
        <v>87.520195182909603</v>
      </c>
      <c r="F31" s="228">
        <v>89.019899712284584</v>
      </c>
      <c r="G31" s="227">
        <v>87.823138068083637</v>
      </c>
      <c r="H31" s="228">
        <v>88.620503029515461</v>
      </c>
      <c r="I31" s="227">
        <v>87.308178224076144</v>
      </c>
      <c r="J31" s="228">
        <v>87.649257312178662</v>
      </c>
      <c r="K31" s="227">
        <v>87.487561310161382</v>
      </c>
    </row>
    <row r="32" spans="1:11" ht="13.5" thickBot="1">
      <c r="A32" s="526" t="s">
        <v>289</v>
      </c>
      <c r="B32" s="229">
        <v>90.542476061428772</v>
      </c>
      <c r="C32" s="230">
        <v>92.482331751070674</v>
      </c>
      <c r="D32" s="229">
        <v>91.45007090252048</v>
      </c>
      <c r="E32" s="230">
        <v>91.742663427851824</v>
      </c>
      <c r="F32" s="229">
        <v>91.989597556177827</v>
      </c>
      <c r="G32" s="230">
        <v>92.339635799854179</v>
      </c>
      <c r="H32" s="229">
        <v>90.922651121429567</v>
      </c>
      <c r="I32" s="230">
        <v>89.57056302564564</v>
      </c>
      <c r="J32" s="229">
        <v>89.814273324083743</v>
      </c>
      <c r="K32" s="230">
        <v>89.224773859535034</v>
      </c>
    </row>
    <row r="33" spans="1:11" ht="13.5" thickTop="1">
      <c r="A33" s="128" t="s">
        <v>462</v>
      </c>
      <c r="B33" s="406"/>
      <c r="C33" s="406"/>
      <c r="D33" s="469"/>
      <c r="E33" s="469"/>
      <c r="F33" s="469"/>
      <c r="G33" s="469"/>
      <c r="H33" s="469"/>
      <c r="I33" s="469"/>
      <c r="J33" s="469"/>
      <c r="K33" s="469"/>
    </row>
    <row r="34" spans="1:11" ht="33.75" customHeight="1">
      <c r="A34" s="667" t="s">
        <v>471</v>
      </c>
      <c r="B34" s="667"/>
      <c r="C34" s="667"/>
      <c r="D34" s="667"/>
      <c r="E34" s="667"/>
      <c r="F34" s="667"/>
      <c r="G34" s="667"/>
      <c r="H34" s="667"/>
      <c r="I34" s="667"/>
      <c r="J34" s="667"/>
      <c r="K34" s="667"/>
    </row>
    <row r="35" spans="1:11" ht="27" customHeight="1">
      <c r="A35" s="712" t="s">
        <v>418</v>
      </c>
      <c r="B35" s="712"/>
      <c r="C35" s="712"/>
      <c r="D35" s="712"/>
      <c r="E35" s="712"/>
      <c r="F35" s="712"/>
      <c r="G35" s="712"/>
      <c r="H35" s="712"/>
      <c r="I35" s="712"/>
      <c r="J35" s="712"/>
      <c r="K35" s="712"/>
    </row>
    <row r="38" spans="1:11" ht="12.75" hidden="1" customHeight="1"/>
    <row r="45" spans="1:11" s="91" customFormat="1" ht="32.25" hidden="1" customHeight="1">
      <c r="A45"/>
      <c r="B45"/>
      <c r="C45"/>
      <c r="D45" s="72"/>
      <c r="E45" s="72"/>
      <c r="F45" s="72"/>
      <c r="G45" s="72"/>
      <c r="H45" s="72"/>
      <c r="I45" s="72"/>
      <c r="J45" s="72"/>
      <c r="K45" s="72"/>
    </row>
    <row r="46" spans="1:11" ht="20.25" hidden="1" customHeight="1"/>
  </sheetData>
  <mergeCells count="7">
    <mergeCell ref="A35:K35"/>
    <mergeCell ref="B5:K6"/>
    <mergeCell ref="A1:K1"/>
    <mergeCell ref="A2:K2"/>
    <mergeCell ref="A3:K3"/>
    <mergeCell ref="A4:K4"/>
    <mergeCell ref="A34:K34"/>
  </mergeCells>
  <hyperlinks>
    <hyperlink ref="A5" location="Índice!A1" display="Índice" xr:uid="{00000000-0004-0000-22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00000"/>
  </sheetPr>
  <dimension ref="A1:H25"/>
  <sheetViews>
    <sheetView zoomScaleNormal="100" workbookViewId="0">
      <selection activeCell="B5" sqref="B5:G6"/>
    </sheetView>
  </sheetViews>
  <sheetFormatPr defaultColWidth="0" defaultRowHeight="12.75" zeroHeight="1"/>
  <cols>
    <col min="1" max="1" width="8.28515625" customWidth="1"/>
    <col min="2" max="2" width="29.5703125" customWidth="1"/>
    <col min="3" max="7" width="13.42578125" customWidth="1"/>
    <col min="8" max="8" width="10.28515625" hidden="1" customWidth="1"/>
    <col min="9" max="16384" width="11.42578125" hidden="1"/>
  </cols>
  <sheetData>
    <row r="1" spans="1:7" ht="18">
      <c r="A1" s="664" t="s">
        <v>159</v>
      </c>
      <c r="B1" s="664"/>
      <c r="C1" s="664"/>
      <c r="D1" s="664"/>
      <c r="E1" s="664"/>
      <c r="F1" s="664"/>
      <c r="G1" s="664"/>
    </row>
    <row r="2" spans="1:7" s="720" customFormat="1" ht="15"/>
    <row r="3" spans="1:7" ht="15">
      <c r="A3" s="706" t="s">
        <v>347</v>
      </c>
      <c r="B3" s="706"/>
      <c r="C3" s="706"/>
      <c r="D3" s="706"/>
      <c r="E3" s="706"/>
      <c r="F3" s="706"/>
      <c r="G3" s="706"/>
    </row>
    <row r="4" spans="1:7" ht="15">
      <c r="A4" s="706" t="s">
        <v>299</v>
      </c>
      <c r="B4" s="706"/>
      <c r="C4" s="706"/>
      <c r="D4" s="706"/>
      <c r="E4" s="706"/>
      <c r="F4" s="706"/>
      <c r="G4" s="706"/>
    </row>
    <row r="5" spans="1:7" ht="16.5" customHeight="1">
      <c r="A5" s="38" t="s">
        <v>202</v>
      </c>
      <c r="B5" s="717" t="s">
        <v>345</v>
      </c>
      <c r="C5" s="717"/>
      <c r="D5" s="717"/>
      <c r="E5" s="717"/>
      <c r="F5" s="717"/>
      <c r="G5" s="717"/>
    </row>
    <row r="6" spans="1:7" ht="16.5" customHeight="1" thickBot="1">
      <c r="A6" s="38"/>
      <c r="B6" s="718"/>
      <c r="C6" s="718"/>
      <c r="D6" s="718"/>
      <c r="E6" s="718"/>
      <c r="F6" s="718"/>
      <c r="G6" s="718"/>
    </row>
    <row r="7" spans="1:7" ht="19.5" customHeight="1" thickTop="1">
      <c r="A7" s="710" t="s">
        <v>22</v>
      </c>
      <c r="B7" s="719"/>
      <c r="C7" s="51">
        <v>1991</v>
      </c>
      <c r="D7" s="31">
        <v>1996</v>
      </c>
      <c r="E7" s="55">
        <v>2002</v>
      </c>
      <c r="F7" s="32">
        <v>2007</v>
      </c>
      <c r="G7" s="55">
        <v>2013</v>
      </c>
    </row>
    <row r="8" spans="1:7" ht="17.25" customHeight="1">
      <c r="A8" s="713" t="s">
        <v>9</v>
      </c>
      <c r="B8" s="713"/>
      <c r="C8" s="56"/>
      <c r="D8" s="56"/>
      <c r="E8" s="56"/>
      <c r="F8" s="56"/>
      <c r="G8" s="56"/>
    </row>
    <row r="9" spans="1:7" ht="17.25" customHeight="1">
      <c r="A9" s="3" t="s">
        <v>9</v>
      </c>
      <c r="B9" s="3"/>
      <c r="C9" s="45">
        <v>78.2</v>
      </c>
      <c r="D9" s="33">
        <v>83.348029264969824</v>
      </c>
      <c r="E9" s="45">
        <v>92.3</v>
      </c>
      <c r="F9" s="14">
        <v>95.7</v>
      </c>
      <c r="G9" s="45">
        <v>97.4</v>
      </c>
    </row>
    <row r="10" spans="1:7" ht="17.25" customHeight="1">
      <c r="A10" s="714" t="s">
        <v>167</v>
      </c>
      <c r="B10" s="714"/>
      <c r="C10" s="39"/>
      <c r="D10" s="40"/>
      <c r="E10" s="39"/>
      <c r="F10" s="39"/>
      <c r="G10" s="39"/>
    </row>
    <row r="11" spans="1:7" ht="17.25" customHeight="1">
      <c r="A11" s="4" t="s">
        <v>68</v>
      </c>
      <c r="B11" s="4"/>
      <c r="C11" s="45">
        <v>96.5</v>
      </c>
      <c r="D11" s="33">
        <v>90.010910718586246</v>
      </c>
      <c r="E11" s="45">
        <v>98.7</v>
      </c>
      <c r="F11" s="14">
        <v>98.6</v>
      </c>
      <c r="G11" s="45">
        <v>99.2</v>
      </c>
    </row>
    <row r="12" spans="1:7" ht="17.25" customHeight="1">
      <c r="A12" s="4" t="s">
        <v>10</v>
      </c>
      <c r="B12" s="4"/>
      <c r="C12" s="45">
        <v>48.4</v>
      </c>
      <c r="D12" s="33">
        <v>72.719189042526963</v>
      </c>
      <c r="E12" s="45">
        <v>80.599999999999994</v>
      </c>
      <c r="F12" s="14">
        <v>89.3</v>
      </c>
      <c r="G12" s="45">
        <v>92.6</v>
      </c>
    </row>
    <row r="13" spans="1:7" ht="17.25" customHeight="1">
      <c r="A13" s="715" t="s">
        <v>168</v>
      </c>
      <c r="B13" s="715"/>
      <c r="C13" s="39"/>
      <c r="D13" s="39"/>
      <c r="E13" s="39"/>
      <c r="F13" s="39"/>
      <c r="G13" s="39"/>
    </row>
    <row r="14" spans="1:7" ht="17.25" customHeight="1">
      <c r="A14" s="5" t="s">
        <v>3</v>
      </c>
      <c r="B14" s="5"/>
      <c r="C14" s="45">
        <v>76.885848112899211</v>
      </c>
      <c r="D14" s="14">
        <v>87.971457696228313</v>
      </c>
      <c r="E14" s="45">
        <v>89.500509683995858</v>
      </c>
      <c r="F14" s="14">
        <v>97.78058590998593</v>
      </c>
      <c r="G14" s="45">
        <v>98.130678581039845</v>
      </c>
    </row>
    <row r="15" spans="1:7" ht="17.25" customHeight="1">
      <c r="A15" s="5" t="s">
        <v>4</v>
      </c>
      <c r="B15" s="5"/>
      <c r="C15" s="45">
        <v>71.67866640256284</v>
      </c>
      <c r="D15" s="14">
        <v>83.142801587361944</v>
      </c>
      <c r="E15" s="45">
        <v>84.537973803504372</v>
      </c>
      <c r="F15" s="14">
        <v>97.720626947729599</v>
      </c>
      <c r="G15" s="45">
        <v>98.795976113724919</v>
      </c>
    </row>
    <row r="16" spans="1:7" ht="17.25" customHeight="1">
      <c r="A16" s="5" t="s">
        <v>5</v>
      </c>
      <c r="B16" s="5"/>
      <c r="C16" s="45">
        <v>66.347727299975645</v>
      </c>
      <c r="D16" s="14">
        <v>80.978865406006719</v>
      </c>
      <c r="E16" s="45">
        <v>82.424916573971075</v>
      </c>
      <c r="F16" s="14">
        <v>95.864000838405076</v>
      </c>
      <c r="G16" s="45">
        <v>98.598496413152773</v>
      </c>
    </row>
    <row r="17" spans="1:7" ht="17.25" customHeight="1">
      <c r="A17" s="5" t="s">
        <v>6</v>
      </c>
      <c r="B17" s="5"/>
      <c r="C17" s="45">
        <v>59.099504511214832</v>
      </c>
      <c r="D17" s="14">
        <v>76.169064748201322</v>
      </c>
      <c r="E17" s="45">
        <v>78.507194244604179</v>
      </c>
      <c r="F17" s="14">
        <v>90.584829109443064</v>
      </c>
      <c r="G17" s="45">
        <v>91.579696678199241</v>
      </c>
    </row>
    <row r="18" spans="1:7" ht="17.25" customHeight="1">
      <c r="A18" s="5" t="s">
        <v>2</v>
      </c>
      <c r="B18" s="5"/>
      <c r="C18" s="45">
        <v>81.045616893481196</v>
      </c>
      <c r="D18" s="14">
        <v>81.44683835673618</v>
      </c>
      <c r="E18" s="45">
        <v>82.329742004563315</v>
      </c>
      <c r="F18" s="14">
        <v>95.452113449762265</v>
      </c>
      <c r="G18" s="45">
        <v>97.365314105095237</v>
      </c>
    </row>
    <row r="19" spans="1:7" ht="17.25" customHeight="1">
      <c r="A19" s="5" t="s">
        <v>8</v>
      </c>
      <c r="B19" s="5"/>
      <c r="C19" s="45">
        <v>75.373214568144178</v>
      </c>
      <c r="D19" s="14">
        <v>71.627906976744285</v>
      </c>
      <c r="E19" s="45">
        <v>73.565891472868259</v>
      </c>
      <c r="F19" s="14">
        <v>92.21341864305974</v>
      </c>
      <c r="G19" s="45">
        <v>92.581313492649912</v>
      </c>
    </row>
    <row r="20" spans="1:7" ht="17.25" customHeight="1">
      <c r="A20" s="5" t="s">
        <v>46</v>
      </c>
      <c r="B20" s="5"/>
      <c r="C20" s="45">
        <v>32.062601525578032</v>
      </c>
      <c r="D20" s="14">
        <v>54.219030520646385</v>
      </c>
      <c r="E20" s="45">
        <v>55.29622980251353</v>
      </c>
      <c r="F20" s="14">
        <v>86.512319021796884</v>
      </c>
      <c r="G20" s="45">
        <v>91.155332965707828</v>
      </c>
    </row>
    <row r="21" spans="1:7" ht="17.25" customHeight="1">
      <c r="A21" s="5" t="s">
        <v>47</v>
      </c>
      <c r="B21" s="5"/>
      <c r="C21" s="45">
        <v>64.995554709720324</v>
      </c>
      <c r="D21" s="14">
        <v>79.775280898876417</v>
      </c>
      <c r="E21" s="45">
        <v>82.209737827715372</v>
      </c>
      <c r="F21" s="14">
        <v>86.697161142972533</v>
      </c>
      <c r="G21" s="45">
        <v>90.303585790401314</v>
      </c>
    </row>
    <row r="22" spans="1:7" ht="17.25" customHeight="1">
      <c r="A22" s="5" t="s">
        <v>7</v>
      </c>
      <c r="B22" s="5"/>
      <c r="C22" s="45">
        <v>60.004104436340988</v>
      </c>
      <c r="D22" s="14">
        <v>77.828326207295945</v>
      </c>
      <c r="E22" s="45">
        <v>79.213122061993516</v>
      </c>
      <c r="F22" s="14">
        <v>91.054235846606687</v>
      </c>
      <c r="G22" s="45">
        <v>96.422869149575234</v>
      </c>
    </row>
    <row r="23" spans="1:7" ht="17.25" customHeight="1" thickBot="1">
      <c r="A23" s="10" t="s">
        <v>1</v>
      </c>
      <c r="B23" s="10"/>
      <c r="C23" s="46">
        <v>97.600362656601007</v>
      </c>
      <c r="D23" s="15">
        <v>90.798479087452478</v>
      </c>
      <c r="E23" s="46">
        <v>93.003802281368863</v>
      </c>
      <c r="F23" s="15">
        <v>98.804747867999538</v>
      </c>
      <c r="G23" s="46">
        <v>99.936751035998284</v>
      </c>
    </row>
    <row r="24" spans="1:7" ht="12" customHeight="1" thickTop="1">
      <c r="A24" s="4" t="s">
        <v>160</v>
      </c>
      <c r="B24" s="4"/>
      <c r="C24" s="14"/>
      <c r="D24" s="14"/>
      <c r="E24" s="14"/>
      <c r="F24" s="14"/>
      <c r="G24" s="6"/>
    </row>
    <row r="25" spans="1:7" ht="22.9" customHeight="1">
      <c r="A25" s="716" t="s">
        <v>385</v>
      </c>
      <c r="B25" s="716"/>
      <c r="C25" s="716"/>
      <c r="D25" s="716"/>
      <c r="E25" s="716"/>
      <c r="F25" s="716"/>
      <c r="G25" s="716"/>
    </row>
  </sheetData>
  <mergeCells count="10">
    <mergeCell ref="A8:B8"/>
    <mergeCell ref="A10:B10"/>
    <mergeCell ref="A13:B13"/>
    <mergeCell ref="A25:G25"/>
    <mergeCell ref="A1:G1"/>
    <mergeCell ref="A4:G4"/>
    <mergeCell ref="B5:G6"/>
    <mergeCell ref="A7:B7"/>
    <mergeCell ref="A3:G3"/>
    <mergeCell ref="A2:XFD2"/>
  </mergeCells>
  <hyperlinks>
    <hyperlink ref="A5" location="Índice!A1" display="Índice" xr:uid="{00000000-0004-0000-24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48"/>
  <sheetViews>
    <sheetView zoomScaleNormal="100" workbookViewId="0">
      <selection activeCell="B7" sqref="B7:J7"/>
    </sheetView>
  </sheetViews>
  <sheetFormatPr defaultColWidth="0" defaultRowHeight="12.75" zeroHeight="1"/>
  <cols>
    <col min="1" max="1" width="36.28515625" customWidth="1"/>
    <col min="2" max="8" width="6.85546875" customWidth="1"/>
    <col min="9" max="9" width="7.5703125" customWidth="1"/>
    <col min="10" max="11" width="6.85546875" customWidth="1"/>
    <col min="12" max="16384" width="6.85546875" hidden="1"/>
  </cols>
  <sheetData>
    <row r="1" spans="1:13" s="92" customFormat="1" ht="18">
      <c r="A1" s="669" t="s">
        <v>159</v>
      </c>
      <c r="B1" s="669"/>
      <c r="C1" s="669"/>
      <c r="D1" s="669"/>
      <c r="E1" s="669"/>
      <c r="F1" s="669"/>
      <c r="G1" s="669"/>
      <c r="H1" s="669"/>
      <c r="I1" s="669"/>
      <c r="J1" s="669"/>
      <c r="K1" s="669"/>
    </row>
    <row r="2" spans="1:13" s="85" customFormat="1" ht="15">
      <c r="A2" s="699"/>
      <c r="B2" s="699"/>
      <c r="C2" s="699"/>
      <c r="D2" s="699"/>
      <c r="E2" s="699"/>
      <c r="F2" s="699"/>
      <c r="G2" s="699"/>
      <c r="H2" s="699"/>
      <c r="I2" s="699"/>
      <c r="J2" s="699"/>
      <c r="K2" s="699"/>
    </row>
    <row r="3" spans="1:13" s="88" customFormat="1" ht="15">
      <c r="A3" s="663" t="s">
        <v>347</v>
      </c>
      <c r="B3" s="663"/>
      <c r="C3" s="663"/>
      <c r="D3" s="663"/>
      <c r="E3" s="663"/>
      <c r="F3" s="663"/>
      <c r="G3" s="663"/>
      <c r="H3" s="663"/>
      <c r="I3" s="663"/>
      <c r="J3" s="663"/>
      <c r="K3" s="663"/>
    </row>
    <row r="4" spans="1:13" s="88" customFormat="1" ht="15">
      <c r="A4" s="663" t="s">
        <v>442</v>
      </c>
      <c r="B4" s="663"/>
      <c r="C4" s="663"/>
      <c r="D4" s="663"/>
      <c r="E4" s="663"/>
      <c r="F4" s="663"/>
      <c r="G4" s="663"/>
      <c r="H4" s="663"/>
      <c r="I4" s="663"/>
      <c r="J4" s="663"/>
      <c r="K4" s="663"/>
    </row>
    <row r="5" spans="1:13" s="389" customFormat="1" ht="13.15" customHeight="1">
      <c r="A5" s="190" t="s">
        <v>202</v>
      </c>
      <c r="B5" s="665" t="s">
        <v>446</v>
      </c>
      <c r="C5" s="665"/>
      <c r="D5" s="665"/>
      <c r="E5" s="665"/>
      <c r="F5" s="665"/>
      <c r="G5" s="665"/>
      <c r="H5" s="665"/>
      <c r="I5" s="665"/>
      <c r="J5" s="665"/>
      <c r="K5" s="665"/>
      <c r="L5" s="412"/>
      <c r="M5" s="412"/>
    </row>
    <row r="6" spans="1:13" s="389" customFormat="1" ht="16.5" thickBot="1">
      <c r="A6" s="190"/>
      <c r="B6" s="666"/>
      <c r="C6" s="666"/>
      <c r="D6" s="666"/>
      <c r="E6" s="666"/>
      <c r="F6" s="666"/>
      <c r="G6" s="666"/>
      <c r="H6" s="666"/>
      <c r="I6" s="666"/>
      <c r="J6" s="666"/>
      <c r="K6" s="666"/>
      <c r="L6" s="412"/>
      <c r="M6" s="412"/>
    </row>
    <row r="7" spans="1:13" ht="13.5" thickTop="1">
      <c r="A7" s="413" t="s">
        <v>22</v>
      </c>
      <c r="B7" s="225">
        <v>2016</v>
      </c>
      <c r="C7" s="521">
        <v>2017</v>
      </c>
      <c r="D7" s="225">
        <v>2018</v>
      </c>
      <c r="E7" s="521">
        <v>2019</v>
      </c>
      <c r="F7" s="225">
        <v>2020</v>
      </c>
      <c r="G7" s="521">
        <v>2021</v>
      </c>
      <c r="H7" s="225">
        <v>2022</v>
      </c>
      <c r="I7" s="521">
        <v>2023</v>
      </c>
      <c r="J7" s="225">
        <v>2024</v>
      </c>
      <c r="K7" s="521" t="s">
        <v>392</v>
      </c>
      <c r="L7" s="124"/>
      <c r="M7" s="124"/>
    </row>
    <row r="8" spans="1:13">
      <c r="A8" s="522" t="s">
        <v>9</v>
      </c>
      <c r="B8" s="523"/>
      <c r="C8" s="523"/>
      <c r="D8" s="523"/>
      <c r="E8" s="523"/>
      <c r="F8" s="523"/>
      <c r="G8" s="523"/>
      <c r="H8" s="523"/>
      <c r="I8" s="523"/>
      <c r="J8" s="523"/>
      <c r="K8" s="523"/>
      <c r="L8" s="124"/>
      <c r="M8" s="124"/>
    </row>
    <row r="9" spans="1:13">
      <c r="A9" s="164" t="s">
        <v>9</v>
      </c>
      <c r="B9" s="227">
        <v>98.344495411460912</v>
      </c>
      <c r="C9" s="228">
        <v>98.510721586788321</v>
      </c>
      <c r="D9" s="227">
        <v>98.708571111753557</v>
      </c>
      <c r="E9" s="228">
        <v>98.917618689633571</v>
      </c>
      <c r="F9" s="227">
        <v>99.099553230645071</v>
      </c>
      <c r="G9" s="228">
        <v>99.2</v>
      </c>
      <c r="H9" s="227">
        <v>99.496506660580636</v>
      </c>
      <c r="I9" s="228">
        <v>99.418272116625289</v>
      </c>
      <c r="J9" s="227">
        <v>99.308930890726174</v>
      </c>
      <c r="K9" s="228">
        <v>99.327218561224427</v>
      </c>
      <c r="L9" s="124"/>
      <c r="M9" s="124"/>
    </row>
    <row r="10" spans="1:13">
      <c r="A10" s="524" t="s">
        <v>167</v>
      </c>
      <c r="B10" s="202"/>
      <c r="C10" s="202"/>
      <c r="D10" s="202"/>
      <c r="E10" s="202"/>
      <c r="F10" s="202"/>
      <c r="G10" s="202"/>
      <c r="H10" s="202"/>
      <c r="I10" s="202"/>
      <c r="J10" s="202"/>
      <c r="K10" s="202"/>
      <c r="L10" s="124"/>
      <c r="M10" s="124"/>
    </row>
    <row r="11" spans="1:13">
      <c r="A11" s="503" t="s">
        <v>68</v>
      </c>
      <c r="B11" s="227">
        <v>99.595546489707615</v>
      </c>
      <c r="C11" s="228">
        <v>99.493669076814257</v>
      </c>
      <c r="D11" s="227">
        <v>99.492945083122848</v>
      </c>
      <c r="E11" s="228">
        <v>99.602588329191107</v>
      </c>
      <c r="F11" s="227">
        <v>99.63688879136194</v>
      </c>
      <c r="G11" s="228">
        <v>99.7</v>
      </c>
      <c r="H11" s="227">
        <v>99.826709963403943</v>
      </c>
      <c r="I11" s="228">
        <v>99.801715986966002</v>
      </c>
      <c r="J11" s="227">
        <v>99.781938106635863</v>
      </c>
      <c r="K11" s="228">
        <v>99.759758826738505</v>
      </c>
      <c r="L11" s="124"/>
      <c r="M11" s="124"/>
    </row>
    <row r="12" spans="1:13">
      <c r="A12" s="503" t="s">
        <v>10</v>
      </c>
      <c r="B12" s="227">
        <v>93.657622368993685</v>
      </c>
      <c r="C12" s="228">
        <v>94.653702069891722</v>
      </c>
      <c r="D12" s="227">
        <v>95.551946759889915</v>
      </c>
      <c r="E12" s="228">
        <v>95.958131279515698</v>
      </c>
      <c r="F12" s="227">
        <v>96.684822307619029</v>
      </c>
      <c r="G12" s="228">
        <v>97.3</v>
      </c>
      <c r="H12" s="227">
        <v>97.893679872032877</v>
      </c>
      <c r="I12" s="228">
        <v>97.467593344088627</v>
      </c>
      <c r="J12" s="227">
        <v>96.807295158025426</v>
      </c>
      <c r="K12" s="228">
        <v>96.933992870926701</v>
      </c>
      <c r="L12" s="124"/>
      <c r="M12" s="124"/>
    </row>
    <row r="13" spans="1:13" ht="13.5" customHeight="1">
      <c r="A13" s="629" t="s">
        <v>390</v>
      </c>
      <c r="B13" s="202"/>
      <c r="C13" s="202"/>
      <c r="D13" s="202"/>
      <c r="E13" s="202"/>
      <c r="F13" s="202"/>
      <c r="G13" s="202"/>
      <c r="H13" s="202"/>
      <c r="I13" s="202"/>
      <c r="J13" s="202"/>
      <c r="K13" s="202"/>
      <c r="L13" s="124"/>
      <c r="M13" s="124"/>
    </row>
    <row r="14" spans="1:13">
      <c r="A14" s="525" t="s">
        <v>3</v>
      </c>
      <c r="B14" s="227">
        <v>98.970574011089781</v>
      </c>
      <c r="C14" s="228">
        <v>99.156458126512007</v>
      </c>
      <c r="D14" s="227">
        <v>99.275907810607819</v>
      </c>
      <c r="E14" s="228">
        <v>99.551544872064852</v>
      </c>
      <c r="F14" s="227">
        <v>99.554515935099786</v>
      </c>
      <c r="G14" s="228">
        <v>99.638475429620556</v>
      </c>
      <c r="H14" s="227">
        <v>99.843822548647168</v>
      </c>
      <c r="I14" s="228">
        <v>99.788423547662703</v>
      </c>
      <c r="J14" s="227">
        <v>99.741808938614568</v>
      </c>
      <c r="K14" s="228">
        <v>99.712541425683014</v>
      </c>
      <c r="L14" s="124"/>
      <c r="M14" s="124"/>
    </row>
    <row r="15" spans="1:13">
      <c r="A15" s="525" t="s">
        <v>4</v>
      </c>
      <c r="B15" s="227">
        <v>99.741321103813547</v>
      </c>
      <c r="C15" s="228">
        <v>99.937015462915213</v>
      </c>
      <c r="D15" s="227">
        <v>99.934869135206853</v>
      </c>
      <c r="E15" s="228">
        <v>100</v>
      </c>
      <c r="F15" s="227">
        <v>99.89089133711181</v>
      </c>
      <c r="G15" s="228">
        <v>99.867606602475931</v>
      </c>
      <c r="H15" s="227">
        <v>99.387793768206322</v>
      </c>
      <c r="I15" s="228">
        <v>98.773524899913951</v>
      </c>
      <c r="J15" s="227">
        <v>98.207798781318743</v>
      </c>
      <c r="K15" s="228">
        <v>97.909921603622607</v>
      </c>
      <c r="L15" s="124"/>
      <c r="M15" s="124"/>
    </row>
    <row r="16" spans="1:13">
      <c r="A16" s="525" t="s">
        <v>5</v>
      </c>
      <c r="B16" s="227">
        <v>98.016525610685491</v>
      </c>
      <c r="C16" s="228">
        <v>98.591856429671694</v>
      </c>
      <c r="D16" s="227">
        <v>99.634083749247822</v>
      </c>
      <c r="E16" s="228">
        <v>99.952367180987693</v>
      </c>
      <c r="F16" s="227">
        <v>100</v>
      </c>
      <c r="G16" s="228">
        <v>100</v>
      </c>
      <c r="H16" s="227">
        <v>100</v>
      </c>
      <c r="I16" s="228">
        <v>100</v>
      </c>
      <c r="J16" s="227">
        <v>100</v>
      </c>
      <c r="K16" s="228">
        <v>99.962467727932719</v>
      </c>
      <c r="L16" s="124"/>
      <c r="M16" s="124"/>
    </row>
    <row r="17" spans="1:13">
      <c r="A17" s="525" t="s">
        <v>6</v>
      </c>
      <c r="B17" s="227">
        <v>94.2856031733686</v>
      </c>
      <c r="C17" s="228">
        <v>91.545778580931582</v>
      </c>
      <c r="D17" s="227">
        <v>93.751558740066187</v>
      </c>
      <c r="E17" s="228">
        <v>93.484524395921753</v>
      </c>
      <c r="F17" s="227">
        <v>95.014923677850476</v>
      </c>
      <c r="G17" s="228">
        <v>97.217853968411831</v>
      </c>
      <c r="H17" s="227">
        <v>99.653406345627317</v>
      </c>
      <c r="I17" s="228">
        <v>99.706325396524008</v>
      </c>
      <c r="J17" s="227">
        <v>98.93957784422274</v>
      </c>
      <c r="K17" s="228">
        <v>99.218414251906694</v>
      </c>
      <c r="L17" s="124"/>
      <c r="M17" s="124"/>
    </row>
    <row r="18" spans="1:13">
      <c r="A18" s="525" t="s">
        <v>2</v>
      </c>
      <c r="B18" s="227">
        <v>99.214496556247951</v>
      </c>
      <c r="C18" s="228">
        <v>99.519831089518021</v>
      </c>
      <c r="D18" s="227">
        <v>99.586409763973421</v>
      </c>
      <c r="E18" s="228">
        <v>99.732613446458416</v>
      </c>
      <c r="F18" s="227">
        <v>99.970119087188465</v>
      </c>
      <c r="G18" s="228">
        <v>99.762308760219327</v>
      </c>
      <c r="H18" s="227">
        <v>99.688302296148976</v>
      </c>
      <c r="I18" s="228">
        <v>99.553463230487878</v>
      </c>
      <c r="J18" s="227">
        <v>99.553711164288814</v>
      </c>
      <c r="K18" s="228">
        <v>99.540572202853966</v>
      </c>
      <c r="L18" s="124"/>
      <c r="M18" s="124"/>
    </row>
    <row r="19" spans="1:13">
      <c r="A19" s="525" t="s">
        <v>8</v>
      </c>
      <c r="B19" s="227">
        <v>97.681135271737617</v>
      </c>
      <c r="C19" s="228">
        <v>98.434090493996862</v>
      </c>
      <c r="D19" s="227">
        <v>99.565983492534542</v>
      </c>
      <c r="E19" s="228">
        <v>99.51509117392186</v>
      </c>
      <c r="F19" s="227">
        <v>95.74937083905975</v>
      </c>
      <c r="G19" s="228">
        <v>93.812340012357666</v>
      </c>
      <c r="H19" s="227">
        <v>94.394566899222653</v>
      </c>
      <c r="I19" s="228">
        <v>94.032952475575428</v>
      </c>
      <c r="J19" s="227">
        <v>93.056284890249714</v>
      </c>
      <c r="K19" s="228">
        <v>92.891760904684972</v>
      </c>
      <c r="L19" s="124"/>
      <c r="M19" s="124"/>
    </row>
    <row r="20" spans="1:13">
      <c r="A20" s="525" t="s">
        <v>46</v>
      </c>
      <c r="B20" s="227">
        <v>94.201602214634079</v>
      </c>
      <c r="C20" s="228">
        <v>95.732861202522315</v>
      </c>
      <c r="D20" s="227">
        <v>95.417960463614847</v>
      </c>
      <c r="E20" s="228">
        <v>96.567614810106477</v>
      </c>
      <c r="F20" s="227">
        <v>97.597005109525981</v>
      </c>
      <c r="G20" s="228">
        <v>98.434271227056726</v>
      </c>
      <c r="H20" s="227">
        <v>99.309006781403781</v>
      </c>
      <c r="I20" s="228">
        <v>99.393935694929326</v>
      </c>
      <c r="J20" s="227">
        <v>99.542080024966538</v>
      </c>
      <c r="K20" s="228">
        <v>99.93511384044956</v>
      </c>
      <c r="L20" s="124"/>
      <c r="M20" s="124"/>
    </row>
    <row r="21" spans="1:13">
      <c r="A21" s="525" t="s">
        <v>47</v>
      </c>
      <c r="B21" s="227">
        <v>92.11895735713108</v>
      </c>
      <c r="C21" s="228">
        <v>93.089205120905078</v>
      </c>
      <c r="D21" s="227">
        <v>93.582291405438326</v>
      </c>
      <c r="E21" s="228">
        <v>94.005222295116155</v>
      </c>
      <c r="F21" s="227">
        <v>96.14090337655081</v>
      </c>
      <c r="G21" s="228">
        <v>96.37315441977735</v>
      </c>
      <c r="H21" s="227">
        <v>97.19633259563706</v>
      </c>
      <c r="I21" s="228">
        <v>97.315657016031537</v>
      </c>
      <c r="J21" s="227">
        <v>97.555176809269412</v>
      </c>
      <c r="K21" s="228">
        <v>97.670403973700076</v>
      </c>
      <c r="L21" s="124"/>
      <c r="M21" s="124"/>
    </row>
    <row r="22" spans="1:13">
      <c r="A22" s="525" t="s">
        <v>7</v>
      </c>
      <c r="B22" s="227">
        <v>98.32274164998114</v>
      </c>
      <c r="C22" s="228">
        <v>98.288148503399441</v>
      </c>
      <c r="D22" s="227">
        <v>98.033547561268293</v>
      </c>
      <c r="E22" s="228">
        <v>98.26021016141263</v>
      </c>
      <c r="F22" s="227">
        <v>98.875156976775529</v>
      </c>
      <c r="G22" s="228">
        <v>99.752305366201028</v>
      </c>
      <c r="H22" s="227">
        <v>100</v>
      </c>
      <c r="I22" s="228">
        <v>99.899139505510988</v>
      </c>
      <c r="J22" s="227">
        <v>99.663632481298265</v>
      </c>
      <c r="K22" s="228">
        <v>99.7901390517506</v>
      </c>
      <c r="L22" s="124"/>
      <c r="M22" s="124"/>
    </row>
    <row r="23" spans="1:13">
      <c r="A23" s="525" t="s">
        <v>1</v>
      </c>
      <c r="B23" s="227">
        <v>99.946722097394542</v>
      </c>
      <c r="C23" s="228">
        <v>99.959950512764024</v>
      </c>
      <c r="D23" s="227">
        <v>99.889355940423982</v>
      </c>
      <c r="E23" s="228">
        <v>99.98019216870378</v>
      </c>
      <c r="F23" s="227">
        <v>99.987962727502449</v>
      </c>
      <c r="G23" s="228">
        <v>99.976781129703582</v>
      </c>
      <c r="H23" s="227">
        <v>100</v>
      </c>
      <c r="I23" s="228">
        <v>100</v>
      </c>
      <c r="J23" s="227">
        <v>99.988444204768683</v>
      </c>
      <c r="K23" s="228">
        <v>99.995132856353251</v>
      </c>
      <c r="L23" s="124"/>
      <c r="M23" s="124"/>
    </row>
    <row r="24" spans="1:13" ht="13.5" customHeight="1">
      <c r="A24" s="464" t="s">
        <v>396</v>
      </c>
      <c r="B24" s="202"/>
      <c r="C24" s="202"/>
      <c r="D24" s="202"/>
      <c r="E24" s="202"/>
      <c r="F24" s="202"/>
      <c r="G24" s="202"/>
      <c r="H24" s="202"/>
      <c r="I24" s="202"/>
      <c r="J24" s="202"/>
      <c r="K24" s="202"/>
      <c r="L24" s="124"/>
      <c r="M24" s="124"/>
    </row>
    <row r="25" spans="1:13">
      <c r="A25" s="525" t="s">
        <v>282</v>
      </c>
      <c r="B25" s="227">
        <v>95.576892448408458</v>
      </c>
      <c r="C25" s="228">
        <v>96.232181980471182</v>
      </c>
      <c r="D25" s="227">
        <v>95.952102937472816</v>
      </c>
      <c r="E25" s="228">
        <v>97.656775858200589</v>
      </c>
      <c r="F25" s="227">
        <v>98.753460374686156</v>
      </c>
      <c r="G25" s="228">
        <v>98.683802307106532</v>
      </c>
      <c r="H25" s="227">
        <v>98.888484154654734</v>
      </c>
      <c r="I25" s="228">
        <v>98.113006774731318</v>
      </c>
      <c r="J25" s="227">
        <v>97.523646774894686</v>
      </c>
      <c r="K25" s="228">
        <v>97.763437703982206</v>
      </c>
      <c r="L25" s="124"/>
      <c r="M25" s="124"/>
    </row>
    <row r="26" spans="1:13">
      <c r="A26" s="525" t="s">
        <v>283</v>
      </c>
      <c r="B26" s="227">
        <v>97.902693966560989</v>
      </c>
      <c r="C26" s="228">
        <v>97.919599352314052</v>
      </c>
      <c r="D26" s="227">
        <v>98.566095685177785</v>
      </c>
      <c r="E26" s="228">
        <v>98.421201251878315</v>
      </c>
      <c r="F26" s="227">
        <v>98.804351025935404</v>
      </c>
      <c r="G26" s="228">
        <v>99.176236963797194</v>
      </c>
      <c r="H26" s="227">
        <v>99.262081343238435</v>
      </c>
      <c r="I26" s="228">
        <v>99.338637402834934</v>
      </c>
      <c r="J26" s="227">
        <v>99.123388488046984</v>
      </c>
      <c r="K26" s="228">
        <v>99.156264837121071</v>
      </c>
      <c r="L26" s="124"/>
      <c r="M26" s="124"/>
    </row>
    <row r="27" spans="1:13">
      <c r="A27" s="525" t="s">
        <v>284</v>
      </c>
      <c r="B27" s="227">
        <v>98.655009721180917</v>
      </c>
      <c r="C27" s="228">
        <v>98.782102462994089</v>
      </c>
      <c r="D27" s="227">
        <v>98.838607644488988</v>
      </c>
      <c r="E27" s="228">
        <v>99.060774671386326</v>
      </c>
      <c r="F27" s="227">
        <v>99.191153295654928</v>
      </c>
      <c r="G27" s="228">
        <v>99.27649853856407</v>
      </c>
      <c r="H27" s="227">
        <v>99.571862481332687</v>
      </c>
      <c r="I27" s="228">
        <v>99.468549808124877</v>
      </c>
      <c r="J27" s="227">
        <v>99.371085933730583</v>
      </c>
      <c r="K27" s="228">
        <v>99.376253578932605</v>
      </c>
      <c r="L27" s="124"/>
      <c r="M27" s="124"/>
    </row>
    <row r="28" spans="1:13">
      <c r="A28" s="464" t="s">
        <v>301</v>
      </c>
      <c r="B28" s="202"/>
      <c r="C28" s="202"/>
      <c r="D28" s="202"/>
      <c r="E28" s="202"/>
      <c r="F28" s="202"/>
      <c r="G28" s="202"/>
      <c r="H28" s="202"/>
      <c r="I28" s="202"/>
      <c r="J28" s="202"/>
      <c r="K28" s="202"/>
      <c r="L28" s="124"/>
      <c r="M28" s="124"/>
    </row>
    <row r="29" spans="1:13">
      <c r="A29" s="525" t="s">
        <v>285</v>
      </c>
      <c r="B29" s="227">
        <v>97.001780361196282</v>
      </c>
      <c r="C29" s="228">
        <v>97.316316850188556</v>
      </c>
      <c r="D29" s="227">
        <v>98.02659815718421</v>
      </c>
      <c r="E29" s="228">
        <v>98.248229926518519</v>
      </c>
      <c r="F29" s="227">
        <v>98.641722045651548</v>
      </c>
      <c r="G29" s="228">
        <v>98.899211873669685</v>
      </c>
      <c r="H29" s="227">
        <v>99.11564790539569</v>
      </c>
      <c r="I29" s="228">
        <v>99.011065354794241</v>
      </c>
      <c r="J29" s="227">
        <v>98.79691354784525</v>
      </c>
      <c r="K29" s="228">
        <v>98.8924194240346</v>
      </c>
      <c r="L29" s="124"/>
      <c r="M29" s="124"/>
    </row>
    <row r="30" spans="1:13">
      <c r="A30" s="525" t="s">
        <v>286</v>
      </c>
      <c r="B30" s="227">
        <v>98.199010484810174</v>
      </c>
      <c r="C30" s="228">
        <v>98.542305230496325</v>
      </c>
      <c r="D30" s="227">
        <v>98.721236579608615</v>
      </c>
      <c r="E30" s="228">
        <v>98.894315429718034</v>
      </c>
      <c r="F30" s="227">
        <v>99.196997733566178</v>
      </c>
      <c r="G30" s="228">
        <v>99.388424541894139</v>
      </c>
      <c r="H30" s="227">
        <v>99.420934904654302</v>
      </c>
      <c r="I30" s="228">
        <v>99.332377447075629</v>
      </c>
      <c r="J30" s="227">
        <v>99.30708384324889</v>
      </c>
      <c r="K30" s="228">
        <v>99.228867929627725</v>
      </c>
      <c r="L30" s="124"/>
      <c r="M30" s="124"/>
    </row>
    <row r="31" spans="1:13">
      <c r="A31" s="525" t="s">
        <v>287</v>
      </c>
      <c r="B31" s="227">
        <v>98.406592419762234</v>
      </c>
      <c r="C31" s="228">
        <v>98.638019005410783</v>
      </c>
      <c r="D31" s="227">
        <v>98.259518969415964</v>
      </c>
      <c r="E31" s="228">
        <v>98.701006537427816</v>
      </c>
      <c r="F31" s="227">
        <v>99.041152637588027</v>
      </c>
      <c r="G31" s="228">
        <v>99.118263533395137</v>
      </c>
      <c r="H31" s="227">
        <v>99.593278268299628</v>
      </c>
      <c r="I31" s="228">
        <v>99.333481176523406</v>
      </c>
      <c r="J31" s="227">
        <v>99.414444916877954</v>
      </c>
      <c r="K31" s="228">
        <v>99.510866933952883</v>
      </c>
      <c r="L31" s="124"/>
      <c r="M31" s="124"/>
    </row>
    <row r="32" spans="1:13">
      <c r="A32" s="525" t="s">
        <v>288</v>
      </c>
      <c r="B32" s="227">
        <v>98.514494173590421</v>
      </c>
      <c r="C32" s="228">
        <v>98.703351014433451</v>
      </c>
      <c r="D32" s="227">
        <v>98.787034892932439</v>
      </c>
      <c r="E32" s="228">
        <v>99.018282060551428</v>
      </c>
      <c r="F32" s="227">
        <v>98.849717569753253</v>
      </c>
      <c r="G32" s="228">
        <v>99.014169690686018</v>
      </c>
      <c r="H32" s="227">
        <v>99.621578318294041</v>
      </c>
      <c r="I32" s="228">
        <v>99.659785688127357</v>
      </c>
      <c r="J32" s="227">
        <v>99.415788947841676</v>
      </c>
      <c r="K32" s="228">
        <v>99.405134286146676</v>
      </c>
      <c r="L32" s="124"/>
      <c r="M32" s="124"/>
    </row>
    <row r="33" spans="1:17" ht="13.5" thickBot="1">
      <c r="A33" s="526" t="s">
        <v>289</v>
      </c>
      <c r="B33" s="230">
        <v>99.610109205599557</v>
      </c>
      <c r="C33" s="229">
        <v>99.356413215234554</v>
      </c>
      <c r="D33" s="230">
        <v>99.750392632237023</v>
      </c>
      <c r="E33" s="229">
        <v>99.728142476022228</v>
      </c>
      <c r="F33" s="230">
        <v>99.767998889171736</v>
      </c>
      <c r="G33" s="229">
        <v>99.768448475102815</v>
      </c>
      <c r="H33" s="230">
        <v>99.730509006822928</v>
      </c>
      <c r="I33" s="229">
        <v>99.754209939084433</v>
      </c>
      <c r="J33" s="230">
        <v>99.607794474271657</v>
      </c>
      <c r="K33" s="229">
        <v>99.429637492984156</v>
      </c>
      <c r="L33" s="124"/>
      <c r="M33" s="124"/>
    </row>
    <row r="34" spans="1:17" ht="13.5" hidden="1" thickTop="1">
      <c r="A34" s="409"/>
      <c r="B34" s="409"/>
      <c r="C34" s="125"/>
      <c r="D34" s="469"/>
      <c r="E34" s="469"/>
      <c r="F34" s="469"/>
      <c r="G34" s="469"/>
      <c r="H34" s="469"/>
      <c r="I34" s="125"/>
      <c r="J34" s="469"/>
      <c r="K34" s="124"/>
      <c r="L34" s="124"/>
      <c r="M34" s="124"/>
    </row>
    <row r="35" spans="1:17" ht="13.5" thickTop="1">
      <c r="A35" s="623" t="s">
        <v>464</v>
      </c>
      <c r="B35" s="409"/>
      <c r="C35" s="125"/>
      <c r="D35" s="125"/>
      <c r="E35" s="125"/>
      <c r="F35" s="125"/>
      <c r="G35" s="125"/>
      <c r="H35" s="125"/>
      <c r="I35" s="125"/>
      <c r="J35" s="125"/>
      <c r="K35" s="124"/>
      <c r="L35" s="124"/>
      <c r="M35" s="124"/>
    </row>
    <row r="36" spans="1:17" s="589" customFormat="1" ht="27" customHeight="1">
      <c r="A36" s="667" t="s">
        <v>471</v>
      </c>
      <c r="B36" s="667"/>
      <c r="C36" s="667"/>
      <c r="D36" s="667"/>
      <c r="E36" s="667"/>
      <c r="F36" s="667"/>
      <c r="G36" s="667"/>
      <c r="H36" s="667"/>
      <c r="I36" s="667"/>
      <c r="J36" s="667"/>
      <c r="K36" s="667"/>
      <c r="L36" s="586"/>
      <c r="M36" s="586"/>
    </row>
    <row r="37" spans="1:17">
      <c r="A37" s="623" t="s">
        <v>419</v>
      </c>
      <c r="B37" s="409"/>
      <c r="C37" s="125"/>
      <c r="D37" s="125"/>
      <c r="E37" s="125"/>
      <c r="F37" s="125"/>
      <c r="G37" s="125"/>
      <c r="H37" s="125"/>
      <c r="I37" s="125"/>
      <c r="J37" s="125"/>
      <c r="K37" s="124"/>
      <c r="L37" s="124"/>
      <c r="M37" s="124"/>
    </row>
    <row r="38" spans="1:17" hidden="1">
      <c r="A38" s="71"/>
      <c r="L38" s="124"/>
      <c r="M38" s="124"/>
    </row>
    <row r="39" spans="1:17" hidden="1">
      <c r="L39" s="124"/>
      <c r="M39" s="124"/>
    </row>
    <row r="40" spans="1:17" hidden="1">
      <c r="L40" s="124"/>
      <c r="M40" s="124"/>
    </row>
    <row r="41" spans="1:17" hidden="1">
      <c r="L41" s="124"/>
      <c r="M41" s="124"/>
    </row>
    <row r="42" spans="1:17" hidden="1">
      <c r="L42" s="124"/>
      <c r="M42" s="124"/>
    </row>
    <row r="43" spans="1:17" hidden="1">
      <c r="L43" s="124"/>
      <c r="M43" s="124"/>
    </row>
    <row r="44" spans="1:17" hidden="1">
      <c r="L44" s="124"/>
      <c r="M44" s="124"/>
    </row>
    <row r="45" spans="1:17" hidden="1">
      <c r="L45" s="124"/>
      <c r="M45" s="124"/>
    </row>
    <row r="46" spans="1:17" hidden="1">
      <c r="L46" s="124"/>
      <c r="M46" s="124"/>
    </row>
    <row r="47" spans="1:17" s="91" customFormat="1" ht="24.75" hidden="1" customHeight="1">
      <c r="A47"/>
      <c r="B47"/>
      <c r="C47"/>
      <c r="D47"/>
      <c r="E47"/>
      <c r="F47"/>
      <c r="G47"/>
      <c r="H47"/>
      <c r="I47"/>
      <c r="J47"/>
      <c r="K47"/>
      <c r="L47" s="585"/>
      <c r="M47" s="585"/>
      <c r="N47" s="89"/>
      <c r="O47" s="90"/>
      <c r="P47" s="90"/>
      <c r="Q47" s="90"/>
    </row>
    <row r="48" spans="1:17" hidden="1">
      <c r="L48" s="124"/>
      <c r="M48" s="124"/>
    </row>
  </sheetData>
  <mergeCells count="6">
    <mergeCell ref="A36:K36"/>
    <mergeCell ref="A1:K1"/>
    <mergeCell ref="A2:K2"/>
    <mergeCell ref="A3:K3"/>
    <mergeCell ref="A4:K4"/>
    <mergeCell ref="B5:K6"/>
  </mergeCells>
  <hyperlinks>
    <hyperlink ref="A5" location="Índice!A1" display="Índice" xr:uid="{00000000-0004-0000-2300-000000000000}"/>
  </hyperlinks>
  <printOptions horizontalCentered="1"/>
  <pageMargins left="0.70866141732283472" right="0.70866141732283472" top="0.74803149606299213" bottom="0.74803149606299213" header="0.31496062992125984" footer="0.31496062992125984"/>
  <pageSetup orientation="landscape" r:id="rId1"/>
  <headerFooter>
    <oddFooter>&amp;R&amp;P</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Q295"/>
  <sheetViews>
    <sheetView topLeftCell="A178" zoomScaleNormal="100" workbookViewId="0">
      <selection activeCell="A204" sqref="A204:K204"/>
    </sheetView>
  </sheetViews>
  <sheetFormatPr defaultColWidth="0" defaultRowHeight="12.75" zeroHeight="1"/>
  <cols>
    <col min="1" max="1" width="26.7109375" customWidth="1"/>
    <col min="2" max="11" width="6.7109375" customWidth="1"/>
    <col min="12" max="16384" width="6.7109375" hidden="1"/>
  </cols>
  <sheetData>
    <row r="1" spans="1:11" s="92" customFormat="1" ht="18">
      <c r="A1" s="669" t="s">
        <v>159</v>
      </c>
      <c r="B1" s="669"/>
      <c r="C1" s="669"/>
      <c r="D1" s="669"/>
      <c r="E1" s="669"/>
      <c r="F1" s="669"/>
      <c r="G1" s="669"/>
      <c r="H1" s="669"/>
      <c r="I1" s="669"/>
      <c r="J1" s="669"/>
      <c r="K1" s="669"/>
    </row>
    <row r="2" spans="1:11" s="85" customFormat="1" ht="15">
      <c r="A2" s="699"/>
      <c r="B2" s="699"/>
      <c r="C2" s="699"/>
      <c r="D2" s="699"/>
      <c r="E2" s="699"/>
      <c r="F2" s="699"/>
      <c r="G2" s="699"/>
      <c r="H2" s="699"/>
      <c r="I2" s="699"/>
      <c r="J2" s="699"/>
      <c r="K2" s="699"/>
    </row>
    <row r="3" spans="1:11" s="88" customFormat="1" ht="15">
      <c r="A3" s="663" t="s">
        <v>347</v>
      </c>
      <c r="B3" s="663"/>
      <c r="C3" s="663"/>
      <c r="D3" s="663"/>
      <c r="E3" s="663"/>
      <c r="F3" s="663"/>
      <c r="G3" s="663"/>
      <c r="H3" s="663"/>
      <c r="I3" s="663"/>
      <c r="J3" s="663"/>
      <c r="K3" s="663"/>
    </row>
    <row r="4" spans="1:11" s="88" customFormat="1" ht="15">
      <c r="A4" s="663" t="s">
        <v>442</v>
      </c>
      <c r="B4" s="663"/>
      <c r="C4" s="663"/>
      <c r="D4" s="663"/>
      <c r="E4" s="663"/>
      <c r="F4" s="663"/>
      <c r="G4" s="663"/>
      <c r="H4" s="663"/>
      <c r="I4" s="663"/>
      <c r="J4" s="663"/>
      <c r="K4" s="663"/>
    </row>
    <row r="5" spans="1:11" s="232" customFormat="1" ht="13.5" customHeight="1">
      <c r="A5" s="190" t="s">
        <v>202</v>
      </c>
      <c r="B5" s="665" t="s">
        <v>336</v>
      </c>
      <c r="C5" s="665"/>
      <c r="D5" s="665"/>
      <c r="E5" s="665"/>
      <c r="F5" s="665"/>
      <c r="G5" s="665"/>
      <c r="H5" s="665"/>
      <c r="I5" s="665"/>
      <c r="J5" s="665"/>
      <c r="K5" s="665"/>
    </row>
    <row r="6" spans="1:11" s="232" customFormat="1" ht="13.5" customHeight="1" thickBot="1">
      <c r="A6" s="190"/>
      <c r="B6" s="666"/>
      <c r="C6" s="666"/>
      <c r="D6" s="666"/>
      <c r="E6" s="666"/>
      <c r="F6" s="666"/>
      <c r="G6" s="666"/>
      <c r="H6" s="666"/>
      <c r="I6" s="666"/>
      <c r="J6" s="666"/>
      <c r="K6" s="666"/>
    </row>
    <row r="7" spans="1:11" ht="13.5" thickTop="1">
      <c r="A7" s="413" t="s">
        <v>22</v>
      </c>
      <c r="B7" s="527">
        <v>2016</v>
      </c>
      <c r="C7" s="528">
        <v>2017</v>
      </c>
      <c r="D7" s="527">
        <v>2018</v>
      </c>
      <c r="E7" s="528">
        <v>2019</v>
      </c>
      <c r="F7" s="527">
        <v>2020</v>
      </c>
      <c r="G7" s="528">
        <v>2021</v>
      </c>
      <c r="H7" s="527">
        <v>2022</v>
      </c>
      <c r="I7" s="528">
        <v>2023</v>
      </c>
      <c r="J7" s="527">
        <v>2024</v>
      </c>
      <c r="K7" s="528" t="s">
        <v>392</v>
      </c>
    </row>
    <row r="8" spans="1:11" ht="13.5" customHeight="1">
      <c r="A8" s="136" t="s">
        <v>9</v>
      </c>
      <c r="B8" s="234"/>
      <c r="C8" s="151"/>
      <c r="D8" s="234"/>
      <c r="E8" s="151"/>
      <c r="F8" s="234"/>
      <c r="G8" s="151"/>
      <c r="H8" s="234"/>
      <c r="I8" s="151"/>
      <c r="J8" s="234"/>
      <c r="K8" s="151"/>
    </row>
    <row r="9" spans="1:11" ht="13.5" customHeight="1">
      <c r="A9" s="463" t="s">
        <v>0</v>
      </c>
      <c r="B9" s="180">
        <v>100</v>
      </c>
      <c r="C9" s="529">
        <v>100</v>
      </c>
      <c r="D9" s="180">
        <v>100</v>
      </c>
      <c r="E9" s="529">
        <v>100</v>
      </c>
      <c r="F9" s="180">
        <v>100</v>
      </c>
      <c r="G9" s="529">
        <v>100</v>
      </c>
      <c r="H9" s="180">
        <v>100</v>
      </c>
      <c r="I9" s="529">
        <v>100</v>
      </c>
      <c r="J9" s="180">
        <v>100</v>
      </c>
      <c r="K9" s="529">
        <v>100</v>
      </c>
    </row>
    <row r="10" spans="1:11" ht="13.5" customHeight="1">
      <c r="A10" s="112" t="s">
        <v>78</v>
      </c>
      <c r="B10" s="227">
        <v>87.371612687674499</v>
      </c>
      <c r="C10" s="530">
        <v>90.84080397236572</v>
      </c>
      <c r="D10" s="227">
        <v>91.011112390568329</v>
      </c>
      <c r="E10" s="530">
        <v>92.095784519679</v>
      </c>
      <c r="F10" s="227">
        <v>92.550982034124559</v>
      </c>
      <c r="G10" s="530">
        <v>94.107312697619477</v>
      </c>
      <c r="H10" s="227">
        <v>94.794935603779038</v>
      </c>
      <c r="I10" s="530">
        <v>95.14707691035089</v>
      </c>
      <c r="J10" s="227">
        <v>95.627853197944589</v>
      </c>
      <c r="K10" s="530">
        <v>96.22993090051196</v>
      </c>
    </row>
    <row r="11" spans="1:11" ht="13.5" customHeight="1">
      <c r="A11" s="112" t="s">
        <v>79</v>
      </c>
      <c r="B11" s="227">
        <v>0.30093230650945024</v>
      </c>
      <c r="C11" s="530">
        <v>0.36330094977459015</v>
      </c>
      <c r="D11" s="227">
        <v>0.35849172709055693</v>
      </c>
      <c r="E11" s="530">
        <v>0.35941384596643067</v>
      </c>
      <c r="F11" s="227">
        <v>0.20832472178807185</v>
      </c>
      <c r="G11" s="530">
        <v>0.18650787253788884</v>
      </c>
      <c r="H11" s="227">
        <v>0.32644020334628987</v>
      </c>
      <c r="I11" s="530">
        <v>0.30870042698343764</v>
      </c>
      <c r="J11" s="227">
        <v>0.40854486511009519</v>
      </c>
      <c r="K11" s="530">
        <v>0.33813215970404731</v>
      </c>
    </row>
    <row r="12" spans="1:11" ht="13.5" customHeight="1">
      <c r="A12" s="112" t="s">
        <v>80</v>
      </c>
      <c r="B12" s="227">
        <v>0.58219155307095771</v>
      </c>
      <c r="C12" s="530">
        <v>0.18288458692401754</v>
      </c>
      <c r="D12" s="227">
        <v>6.5556950773188183E-2</v>
      </c>
      <c r="E12" s="530">
        <v>7.9406423580550611E-2</v>
      </c>
      <c r="F12" s="227">
        <v>9.9985460339245269E-2</v>
      </c>
      <c r="G12" s="530">
        <v>7.8587203585188531E-2</v>
      </c>
      <c r="H12" s="227">
        <v>9.5051454862810775E-2</v>
      </c>
      <c r="I12" s="530">
        <v>0.13088136216750421</v>
      </c>
      <c r="J12" s="227">
        <v>9.0708984573959206E-2</v>
      </c>
      <c r="K12" s="530">
        <v>0.11965033621022136</v>
      </c>
    </row>
    <row r="13" spans="1:11" ht="13.5" customHeight="1">
      <c r="A13" s="112" t="s">
        <v>81</v>
      </c>
      <c r="B13" s="227">
        <v>8.8749818728931746</v>
      </c>
      <c r="C13" s="530">
        <v>6.5831371127973481</v>
      </c>
      <c r="D13" s="227">
        <v>6.3776372811899682</v>
      </c>
      <c r="E13" s="530">
        <v>5.8761646995259147</v>
      </c>
      <c r="F13" s="227">
        <v>5.7636024596596673</v>
      </c>
      <c r="G13" s="530">
        <v>3.8697720798376904</v>
      </c>
      <c r="H13" s="227">
        <v>3.2556262996206486</v>
      </c>
      <c r="I13" s="530">
        <v>3.0415087110934063</v>
      </c>
      <c r="J13" s="227">
        <v>2.6354963816172927</v>
      </c>
      <c r="K13" s="530">
        <v>2.0308309868056997</v>
      </c>
    </row>
    <row r="14" spans="1:11" ht="13.5" customHeight="1">
      <c r="A14" s="112" t="s">
        <v>82</v>
      </c>
      <c r="B14" s="227">
        <v>1.6646664398937892</v>
      </c>
      <c r="C14" s="530">
        <v>1.3074999102687463</v>
      </c>
      <c r="D14" s="227">
        <v>1.453402472764316</v>
      </c>
      <c r="E14" s="530">
        <v>0.98421075048601447</v>
      </c>
      <c r="F14" s="227">
        <v>0.85023773646098877</v>
      </c>
      <c r="G14" s="530">
        <v>0.93063945227309897</v>
      </c>
      <c r="H14" s="227">
        <v>0.8246340547480423</v>
      </c>
      <c r="I14" s="530">
        <v>0.58757840637111969</v>
      </c>
      <c r="J14" s="227">
        <v>0.52212144029589769</v>
      </c>
      <c r="K14" s="530">
        <v>0.54828128406119758</v>
      </c>
    </row>
    <row r="15" spans="1:11" ht="13.5" customHeight="1">
      <c r="A15" s="112" t="s">
        <v>83</v>
      </c>
      <c r="B15" s="227">
        <v>0.57357590421383642</v>
      </c>
      <c r="C15" s="530">
        <v>0.24832694233746719</v>
      </c>
      <c r="D15" s="227">
        <v>0.30039827675390735</v>
      </c>
      <c r="E15" s="530">
        <v>0.26529370398798363</v>
      </c>
      <c r="F15" s="227">
        <v>0.35724784745091998</v>
      </c>
      <c r="G15" s="530">
        <v>0.54751963816493987</v>
      </c>
      <c r="H15" s="227">
        <v>0.40394019052460084</v>
      </c>
      <c r="I15" s="530">
        <v>0.51759361146575156</v>
      </c>
      <c r="J15" s="227">
        <v>0.44162542098945518</v>
      </c>
      <c r="K15" s="530">
        <v>0.25364426598078837</v>
      </c>
    </row>
    <row r="16" spans="1:11" ht="13.5" customHeight="1">
      <c r="A16" s="112" t="s">
        <v>84</v>
      </c>
      <c r="B16" s="227">
        <v>0.56936733841266196</v>
      </c>
      <c r="C16" s="530">
        <v>0.41750354376992221</v>
      </c>
      <c r="D16" s="227">
        <v>0.4019018826908326</v>
      </c>
      <c r="E16" s="530">
        <v>0.29153416129273418</v>
      </c>
      <c r="F16" s="227">
        <v>0.14857625502854022</v>
      </c>
      <c r="G16" s="530">
        <v>0.25358046753916691</v>
      </c>
      <c r="H16" s="227">
        <v>0.27748984379763614</v>
      </c>
      <c r="I16" s="530">
        <v>0.15545222911911674</v>
      </c>
      <c r="J16" s="227">
        <v>0.16385376924054396</v>
      </c>
      <c r="K16" s="530">
        <v>0.28199608130960108</v>
      </c>
    </row>
    <row r="17" spans="1:11" ht="13.5" customHeight="1">
      <c r="A17" s="112" t="s">
        <v>77</v>
      </c>
      <c r="B17" s="227">
        <v>6.2671897331640247E-2</v>
      </c>
      <c r="C17" s="530">
        <v>5.6542981762184155E-2</v>
      </c>
      <c r="D17" s="227">
        <v>3.1499018168901757E-2</v>
      </c>
      <c r="E17" s="530">
        <v>4.8191895481369422E-2</v>
      </c>
      <c r="F17" s="227">
        <v>2.1043485148011146E-2</v>
      </c>
      <c r="G17" s="530">
        <v>2.6080588442557073E-2</v>
      </c>
      <c r="H17" s="227">
        <v>2.1882349320934854E-2</v>
      </c>
      <c r="I17" s="530">
        <v>0.11120834244877124</v>
      </c>
      <c r="J17" s="227">
        <v>0.1097959402281613</v>
      </c>
      <c r="K17" s="530">
        <v>0.19753398541648659</v>
      </c>
    </row>
    <row r="18" spans="1:11" ht="13.5" customHeight="1">
      <c r="A18" s="464" t="s">
        <v>167</v>
      </c>
      <c r="B18" s="135"/>
      <c r="C18" s="465"/>
      <c r="D18" s="135"/>
      <c r="E18" s="465"/>
      <c r="F18" s="135"/>
      <c r="G18" s="465"/>
      <c r="H18" s="135"/>
      <c r="I18" s="465"/>
      <c r="J18" s="135"/>
      <c r="K18" s="465"/>
    </row>
    <row r="19" spans="1:11" ht="13.5" customHeight="1">
      <c r="A19" s="463" t="s">
        <v>30</v>
      </c>
      <c r="B19" s="180">
        <v>100</v>
      </c>
      <c r="C19" s="529">
        <v>100</v>
      </c>
      <c r="D19" s="180">
        <v>100</v>
      </c>
      <c r="E19" s="529">
        <v>100</v>
      </c>
      <c r="F19" s="180">
        <v>100</v>
      </c>
      <c r="G19" s="529">
        <v>100</v>
      </c>
      <c r="H19" s="180">
        <v>100</v>
      </c>
      <c r="I19" s="529">
        <v>100</v>
      </c>
      <c r="J19" s="180">
        <v>100</v>
      </c>
      <c r="K19" s="529">
        <v>100</v>
      </c>
    </row>
    <row r="20" spans="1:11" ht="13.5" customHeight="1">
      <c r="A20" s="112" t="s">
        <v>78</v>
      </c>
      <c r="B20" s="227">
        <v>95.048597940430071</v>
      </c>
      <c r="C20" s="530">
        <v>97.048104782155278</v>
      </c>
      <c r="D20" s="227">
        <v>97.139847107595173</v>
      </c>
      <c r="E20" s="530">
        <v>97.372095658989736</v>
      </c>
      <c r="F20" s="227">
        <v>97.204088664293096</v>
      </c>
      <c r="G20" s="530">
        <v>97.790362464784238</v>
      </c>
      <c r="H20" s="227">
        <v>98.056766165581209</v>
      </c>
      <c r="I20" s="530">
        <v>97.865304921090129</v>
      </c>
      <c r="J20" s="227">
        <v>98.017650988692623</v>
      </c>
      <c r="K20" s="530">
        <v>98.313498530285258</v>
      </c>
    </row>
    <row r="21" spans="1:11" ht="13.5" customHeight="1">
      <c r="A21" s="112" t="s">
        <v>79</v>
      </c>
      <c r="B21" s="227">
        <v>0.20019435181273512</v>
      </c>
      <c r="C21" s="530">
        <v>0.2792113137913998</v>
      </c>
      <c r="D21" s="227">
        <v>0.21465789373597538</v>
      </c>
      <c r="E21" s="530">
        <v>0.24299504876956474</v>
      </c>
      <c r="F21" s="227">
        <v>0.117500507990918</v>
      </c>
      <c r="G21" s="530">
        <v>6.7250292760152125E-2</v>
      </c>
      <c r="H21" s="227">
        <v>0.16494000822638291</v>
      </c>
      <c r="I21" s="530">
        <v>0.10063971827390673</v>
      </c>
      <c r="J21" s="227">
        <v>0.26064397699814562</v>
      </c>
      <c r="K21" s="530">
        <v>0.19482477649674834</v>
      </c>
    </row>
    <row r="22" spans="1:11" ht="13.5" customHeight="1">
      <c r="A22" s="112" t="s">
        <v>80</v>
      </c>
      <c r="B22" s="227">
        <v>0.68734725755210602</v>
      </c>
      <c r="C22" s="530">
        <v>0.21532543271812191</v>
      </c>
      <c r="D22" s="227">
        <v>5.5375955577530146E-2</v>
      </c>
      <c r="E22" s="530">
        <v>8.7258146569478431E-2</v>
      </c>
      <c r="F22" s="227">
        <v>9.7498917758479034E-2</v>
      </c>
      <c r="G22" s="530">
        <v>6.9167745379026341E-2</v>
      </c>
      <c r="H22" s="227">
        <v>8.5390816758866978E-2</v>
      </c>
      <c r="I22" s="530">
        <v>0.14837114078750988</v>
      </c>
      <c r="J22" s="227">
        <v>8.369702986369966E-2</v>
      </c>
      <c r="K22" s="530">
        <v>0.12242038410575855</v>
      </c>
    </row>
    <row r="23" spans="1:11" ht="13.5" customHeight="1">
      <c r="A23" s="112" t="s">
        <v>81</v>
      </c>
      <c r="B23" s="227">
        <v>2.5880076142765684</v>
      </c>
      <c r="C23" s="530">
        <v>1.524330597857918</v>
      </c>
      <c r="D23" s="227">
        <v>1.7484881907732095</v>
      </c>
      <c r="E23" s="530">
        <v>1.6742267163978193</v>
      </c>
      <c r="F23" s="227">
        <v>1.9007871650572925</v>
      </c>
      <c r="G23" s="530">
        <v>1.0415951253473639</v>
      </c>
      <c r="H23" s="227">
        <v>0.88768650677336447</v>
      </c>
      <c r="I23" s="530">
        <v>0.96680549803474169</v>
      </c>
      <c r="J23" s="227">
        <v>0.7872703092513158</v>
      </c>
      <c r="K23" s="530">
        <v>0.47588297110830197</v>
      </c>
    </row>
    <row r="24" spans="1:11" ht="13.5" customHeight="1">
      <c r="A24" s="112" t="s">
        <v>82</v>
      </c>
      <c r="B24" s="227">
        <v>0.5711456470087698</v>
      </c>
      <c r="C24" s="530">
        <v>0.38725991802271542</v>
      </c>
      <c r="D24" s="227">
        <v>0.39124481801239874</v>
      </c>
      <c r="E24" s="530">
        <v>0.17627686103947598</v>
      </c>
      <c r="F24" s="227">
        <v>0.19181737063900839</v>
      </c>
      <c r="G24" s="530">
        <v>0.35385716511951482</v>
      </c>
      <c r="H24" s="227">
        <v>0.18658838430609564</v>
      </c>
      <c r="I24" s="530">
        <v>0.18187430161049598</v>
      </c>
      <c r="J24" s="227">
        <v>0.15771629797516248</v>
      </c>
      <c r="K24" s="530">
        <v>0.20639973194840006</v>
      </c>
    </row>
    <row r="25" spans="1:11" ht="13.5" customHeight="1">
      <c r="A25" s="112" t="s">
        <v>83</v>
      </c>
      <c r="B25" s="227">
        <v>0.38485853564997496</v>
      </c>
      <c r="C25" s="530">
        <v>0.106799062549729</v>
      </c>
      <c r="D25" s="227">
        <v>0.15711406077663256</v>
      </c>
      <c r="E25" s="530">
        <v>0.20705012080063293</v>
      </c>
      <c r="F25" s="227">
        <v>0.37048881978249154</v>
      </c>
      <c r="G25" s="530">
        <v>0.44934630553945087</v>
      </c>
      <c r="H25" s="227">
        <v>0.37671610628871577</v>
      </c>
      <c r="I25" s="530">
        <v>0.48971918555737015</v>
      </c>
      <c r="J25" s="227">
        <v>0.43159695556346428</v>
      </c>
      <c r="K25" s="530">
        <v>0.24011940480360652</v>
      </c>
    </row>
    <row r="26" spans="1:11" ht="13.5" customHeight="1">
      <c r="A26" s="112" t="s">
        <v>84</v>
      </c>
      <c r="B26" s="227">
        <v>0.45043729157865409</v>
      </c>
      <c r="C26" s="530">
        <v>0.39770951659519987</v>
      </c>
      <c r="D26" s="227">
        <v>0.26862663066215342</v>
      </c>
      <c r="E26" s="530">
        <v>0.2104612211078887</v>
      </c>
      <c r="F26" s="227">
        <v>0.10714632788825966</v>
      </c>
      <c r="G26" s="530">
        <v>0.20321511482577853</v>
      </c>
      <c r="H26" s="227">
        <v>0.22040108599250416</v>
      </c>
      <c r="I26" s="530">
        <v>0.11652848647761638</v>
      </c>
      <c r="J26" s="227">
        <v>0.13761152839954796</v>
      </c>
      <c r="K26" s="530">
        <v>0.23015885103336939</v>
      </c>
    </row>
    <row r="27" spans="1:11" ht="13.5" customHeight="1">
      <c r="A27" s="112" t="s">
        <v>77</v>
      </c>
      <c r="B27" s="227">
        <v>6.9411361691120443E-2</v>
      </c>
      <c r="C27" s="530">
        <v>4.1259376309645254E-2</v>
      </c>
      <c r="D27" s="227">
        <v>2.4645342866922756E-2</v>
      </c>
      <c r="E27" s="530">
        <v>2.9636226325405034E-2</v>
      </c>
      <c r="F27" s="227">
        <v>1.0672226590453304E-2</v>
      </c>
      <c r="G27" s="530">
        <v>2.5205786244473817E-2</v>
      </c>
      <c r="H27" s="227">
        <v>2.1510926072857435E-2</v>
      </c>
      <c r="I27" s="530">
        <v>0.13075674816823341</v>
      </c>
      <c r="J27" s="227">
        <v>0.12381291325603611</v>
      </c>
      <c r="K27" s="530">
        <v>0.21669535021855341</v>
      </c>
    </row>
    <row r="28" spans="1:11" ht="13.5" customHeight="1">
      <c r="A28" s="463" t="s">
        <v>10</v>
      </c>
      <c r="B28" s="180">
        <v>100</v>
      </c>
      <c r="C28" s="529">
        <v>100</v>
      </c>
      <c r="D28" s="180">
        <v>100</v>
      </c>
      <c r="E28" s="529">
        <v>100</v>
      </c>
      <c r="F28" s="180">
        <v>100</v>
      </c>
      <c r="G28" s="529">
        <v>100</v>
      </c>
      <c r="H28" s="180">
        <v>100</v>
      </c>
      <c r="I28" s="529">
        <v>100</v>
      </c>
      <c r="J28" s="180">
        <v>100</v>
      </c>
      <c r="K28" s="529">
        <v>100</v>
      </c>
    </row>
    <row r="29" spans="1:11" ht="13.5" customHeight="1">
      <c r="A29" s="112" t="s">
        <v>78</v>
      </c>
      <c r="B29" s="227">
        <v>57.584712820450726</v>
      </c>
      <c r="C29" s="530">
        <v>65.584803978742556</v>
      </c>
      <c r="D29" s="227">
        <v>66.346721931239685</v>
      </c>
      <c r="E29" s="530">
        <v>69.298815564690713</v>
      </c>
      <c r="F29" s="227">
        <v>71.641565882412721</v>
      </c>
      <c r="G29" s="530">
        <v>76.658700258811905</v>
      </c>
      <c r="H29" s="227">
        <v>78.96181836074652</v>
      </c>
      <c r="I29" s="530">
        <v>81.318697700304114</v>
      </c>
      <c r="J29" s="227">
        <v>82.988752839858407</v>
      </c>
      <c r="K29" s="530">
        <v>84.701649124876752</v>
      </c>
    </row>
    <row r="30" spans="1:11" ht="13.5" customHeight="1">
      <c r="A30" s="112" t="s">
        <v>79</v>
      </c>
      <c r="B30" s="227">
        <v>0.69174971845142219</v>
      </c>
      <c r="C30" s="530">
        <v>0.70544126340428115</v>
      </c>
      <c r="D30" s="227">
        <v>0.93733450474636559</v>
      </c>
      <c r="E30" s="530">
        <v>0.86241596911657037</v>
      </c>
      <c r="F30" s="227">
        <v>0.61645662889374453</v>
      </c>
      <c r="G30" s="530">
        <v>0.75149597247707933</v>
      </c>
      <c r="H30" s="227">
        <v>1.110371641738765</v>
      </c>
      <c r="I30" s="530">
        <v>1.3671629133456566</v>
      </c>
      <c r="J30" s="227">
        <v>1.1907592328419718</v>
      </c>
      <c r="K30" s="530">
        <v>1.1310451760779985</v>
      </c>
    </row>
    <row r="31" spans="1:11" ht="13.5" customHeight="1">
      <c r="A31" s="112" t="s">
        <v>80</v>
      </c>
      <c r="B31" s="227">
        <v>0.17418472008622046</v>
      </c>
      <c r="C31" s="530">
        <v>5.0890661339346506E-2</v>
      </c>
      <c r="D31" s="227">
        <v>0.10652919910246088</v>
      </c>
      <c r="E31" s="530">
        <v>4.548206231834908E-2</v>
      </c>
      <c r="F31" s="227">
        <v>0.11115910361298846</v>
      </c>
      <c r="G31" s="530">
        <v>0.12321230669624203</v>
      </c>
      <c r="H31" s="227">
        <v>0.14194475996990971</v>
      </c>
      <c r="I31" s="530">
        <v>4.190601127652667E-2</v>
      </c>
      <c r="J31" s="227">
        <v>0.12779362815026155</v>
      </c>
      <c r="K31" s="530">
        <v>0.10432379138612444</v>
      </c>
    </row>
    <row r="32" spans="1:11" ht="13.5" customHeight="1">
      <c r="A32" s="112" t="s">
        <v>9</v>
      </c>
      <c r="B32" s="227">
        <v>33.268554959493336</v>
      </c>
      <c r="C32" s="530">
        <v>27.166192650810313</v>
      </c>
      <c r="D32" s="227">
        <v>25.007117252526239</v>
      </c>
      <c r="E32" s="530">
        <v>24.031168682985271</v>
      </c>
      <c r="F32" s="227">
        <v>23.121728746379389</v>
      </c>
      <c r="G32" s="530">
        <v>17.268386463823315</v>
      </c>
      <c r="H32" s="227">
        <v>14.749745216661747</v>
      </c>
      <c r="I32" s="530">
        <v>13.596098931313893</v>
      </c>
      <c r="J32" s="227">
        <v>12.41034633063877</v>
      </c>
      <c r="K32" s="530">
        <v>10.634285280907397</v>
      </c>
    </row>
    <row r="33" spans="1:11" ht="13.5" customHeight="1">
      <c r="A33" s="112" t="s">
        <v>82</v>
      </c>
      <c r="B33" s="227">
        <v>5.9075551895760423</v>
      </c>
      <c r="C33" s="530">
        <v>5.0517330239021625</v>
      </c>
      <c r="D33" s="227">
        <v>5.727934221280738</v>
      </c>
      <c r="E33" s="530">
        <v>4.4749912046882976</v>
      </c>
      <c r="F33" s="227">
        <v>3.8089460846587735</v>
      </c>
      <c r="G33" s="530">
        <v>3.6631712469382731</v>
      </c>
      <c r="H33" s="227">
        <v>3.9217452366774581</v>
      </c>
      <c r="I33" s="530">
        <v>2.6515076225875056</v>
      </c>
      <c r="J33" s="227">
        <v>2.4493778728800124</v>
      </c>
      <c r="K33" s="530">
        <v>2.4398958447446257</v>
      </c>
    </row>
    <row r="34" spans="1:11" ht="13.5" customHeight="1">
      <c r="A34" s="112" t="s">
        <v>83</v>
      </c>
      <c r="B34" s="227">
        <v>1.3058041390668331</v>
      </c>
      <c r="C34" s="530">
        <v>0.82416952521654696</v>
      </c>
      <c r="D34" s="227">
        <v>0.8770291822659495</v>
      </c>
      <c r="E34" s="530">
        <v>0.51694246439879687</v>
      </c>
      <c r="F34" s="227">
        <v>0.29774759896336195</v>
      </c>
      <c r="G34" s="530">
        <v>1.012620177419115</v>
      </c>
      <c r="H34" s="227">
        <v>0.53608749535051681</v>
      </c>
      <c r="I34" s="530">
        <v>0.65939854107451656</v>
      </c>
      <c r="J34" s="227">
        <v>0.49466370793046965</v>
      </c>
      <c r="K34" s="530">
        <v>0.32847668725614948</v>
      </c>
    </row>
    <row r="35" spans="1:11" ht="13.5" customHeight="1">
      <c r="A35" s="112" t="s">
        <v>84</v>
      </c>
      <c r="B35" s="227">
        <v>1.0308674118117196</v>
      </c>
      <c r="C35" s="530">
        <v>0.49804063477252719</v>
      </c>
      <c r="D35" s="227">
        <v>0.93825285991104201</v>
      </c>
      <c r="E35" s="530">
        <v>0.64182004316834063</v>
      </c>
      <c r="F35" s="227">
        <v>0.3347477005945424</v>
      </c>
      <c r="G35" s="530">
        <v>0.49218857098498831</v>
      </c>
      <c r="H35" s="227">
        <v>0.55460202925963542</v>
      </c>
      <c r="I35" s="530">
        <v>0.35346809511505106</v>
      </c>
      <c r="J35" s="227">
        <v>0.30264304961166588</v>
      </c>
      <c r="K35" s="530">
        <v>0.56880904027168011</v>
      </c>
    </row>
    <row r="36" spans="1:11" ht="13.5" customHeight="1">
      <c r="A36" s="112" t="s">
        <v>77</v>
      </c>
      <c r="B36" s="227">
        <v>3.6571041063708697E-2</v>
      </c>
      <c r="C36" s="530">
        <v>0.11872826181226578</v>
      </c>
      <c r="D36" s="227">
        <v>5.908084892751423E-2</v>
      </c>
      <c r="E36" s="530">
        <v>0.12836400863366815</v>
      </c>
      <c r="F36" s="227">
        <v>6.7648254484475839E-2</v>
      </c>
      <c r="G36" s="530">
        <v>3.0225002849078135E-2</v>
      </c>
      <c r="H36" s="227">
        <v>2.3685259595449093E-2</v>
      </c>
      <c r="I36" s="530">
        <v>1.1760184982740687E-2</v>
      </c>
      <c r="J36" s="227">
        <v>3.566333808844508E-2</v>
      </c>
      <c r="K36" s="530">
        <v>9.1515054479265862E-2</v>
      </c>
    </row>
    <row r="37" spans="1:11" ht="13.5" customHeight="1">
      <c r="A37" s="464" t="s">
        <v>390</v>
      </c>
      <c r="B37" s="151"/>
      <c r="C37" s="151"/>
      <c r="D37" s="151"/>
      <c r="E37" s="151"/>
      <c r="F37" s="151"/>
      <c r="G37" s="151"/>
      <c r="H37" s="151"/>
      <c r="I37" s="151"/>
      <c r="J37" s="151"/>
      <c r="K37" s="151"/>
    </row>
    <row r="38" spans="1:11">
      <c r="A38" s="463" t="s">
        <v>3</v>
      </c>
      <c r="B38" s="180">
        <v>100</v>
      </c>
      <c r="C38" s="179">
        <v>100</v>
      </c>
      <c r="D38" s="180">
        <v>100</v>
      </c>
      <c r="E38" s="179">
        <v>100</v>
      </c>
      <c r="F38" s="180">
        <v>100</v>
      </c>
      <c r="G38" s="179">
        <v>100</v>
      </c>
      <c r="H38" s="180">
        <v>100</v>
      </c>
      <c r="I38" s="179">
        <v>100</v>
      </c>
      <c r="J38" s="180">
        <v>100</v>
      </c>
      <c r="K38" s="179">
        <v>100</v>
      </c>
    </row>
    <row r="39" spans="1:11">
      <c r="A39" s="112" t="s">
        <v>78</v>
      </c>
      <c r="B39" s="531">
        <v>89.135635777904113</v>
      </c>
      <c r="C39" s="176">
        <v>91.65113297928734</v>
      </c>
      <c r="D39" s="531">
        <v>91.867472199118993</v>
      </c>
      <c r="E39" s="176">
        <v>93.458683240004532</v>
      </c>
      <c r="F39" s="531">
        <v>93.890554922049148</v>
      </c>
      <c r="G39" s="176">
        <v>96.149756502137251</v>
      </c>
      <c r="H39" s="531">
        <v>96.743313213175185</v>
      </c>
      <c r="I39" s="530">
        <v>97.129520455564617</v>
      </c>
      <c r="J39" s="227">
        <v>96.717237422359219</v>
      </c>
      <c r="K39" s="530">
        <v>97.483552739460961</v>
      </c>
    </row>
    <row r="40" spans="1:11">
      <c r="A40" s="112" t="s">
        <v>79</v>
      </c>
      <c r="B40" s="531">
        <v>0</v>
      </c>
      <c r="C40" s="176">
        <v>0</v>
      </c>
      <c r="D40" s="531">
        <v>3.2922095924591076E-2</v>
      </c>
      <c r="E40" s="176">
        <v>1.9593552805540398E-2</v>
      </c>
      <c r="F40" s="531">
        <v>5.8522986232910842E-2</v>
      </c>
      <c r="G40" s="176">
        <v>9.9242214802685205E-2</v>
      </c>
      <c r="H40" s="531">
        <v>2.3039691584708678E-2</v>
      </c>
      <c r="I40" s="530">
        <v>6.4407888927556708E-2</v>
      </c>
      <c r="J40" s="227">
        <v>0.15744984621953578</v>
      </c>
      <c r="K40" s="530">
        <v>8.1170428383085066E-2</v>
      </c>
    </row>
    <row r="41" spans="1:11">
      <c r="A41" s="112" t="s">
        <v>80</v>
      </c>
      <c r="B41" s="531">
        <v>0.39440022740193292</v>
      </c>
      <c r="C41" s="176">
        <v>0.13821287095312906</v>
      </c>
      <c r="D41" s="531">
        <v>3.7927794720142932E-2</v>
      </c>
      <c r="E41" s="176">
        <v>0</v>
      </c>
      <c r="F41" s="531">
        <v>3.1212259324219116E-2</v>
      </c>
      <c r="G41" s="176">
        <v>2.5873863144985784E-2</v>
      </c>
      <c r="H41" s="531">
        <v>0</v>
      </c>
      <c r="I41" s="530">
        <v>0</v>
      </c>
      <c r="J41" s="227">
        <v>5.7375791418983378E-2</v>
      </c>
      <c r="K41" s="530">
        <v>0.1787389231061873</v>
      </c>
    </row>
    <row r="42" spans="1:11">
      <c r="A42" s="112" t="s">
        <v>81</v>
      </c>
      <c r="B42" s="531">
        <v>7.3903654222727555</v>
      </c>
      <c r="C42" s="176">
        <v>6.005031179821307</v>
      </c>
      <c r="D42" s="531">
        <v>5.7517404429658381</v>
      </c>
      <c r="E42" s="176">
        <v>5.140103058425411</v>
      </c>
      <c r="F42" s="531">
        <v>5.1454118865505309</v>
      </c>
      <c r="G42" s="176">
        <v>3.1993208997015645</v>
      </c>
      <c r="H42" s="531">
        <v>2.37801274745684</v>
      </c>
      <c r="I42" s="530">
        <v>2.3027551686465166</v>
      </c>
      <c r="J42" s="227">
        <v>2.4840048302410449</v>
      </c>
      <c r="K42" s="530">
        <v>1.6434142085965224</v>
      </c>
    </row>
    <row r="43" spans="1:11">
      <c r="A43" s="112" t="s">
        <v>82</v>
      </c>
      <c r="B43" s="531">
        <v>2.1190622828627377</v>
      </c>
      <c r="C43" s="176">
        <v>1.634265997127794</v>
      </c>
      <c r="D43" s="531">
        <v>1.8827203277577549</v>
      </c>
      <c r="E43" s="176">
        <v>1.152357269208091</v>
      </c>
      <c r="F43" s="531">
        <v>0.54940670105926603</v>
      </c>
      <c r="G43" s="176">
        <v>0.21496572599224492</v>
      </c>
      <c r="H43" s="531">
        <v>0.51672224332728323</v>
      </c>
      <c r="I43" s="530">
        <v>0.12258275634599503</v>
      </c>
      <c r="J43" s="227">
        <v>0.16495540032957723</v>
      </c>
      <c r="K43" s="530">
        <v>0.38207494572240042</v>
      </c>
    </row>
    <row r="44" spans="1:11">
      <c r="A44" s="112" t="s">
        <v>83</v>
      </c>
      <c r="B44" s="531">
        <v>3.8295117175162659E-2</v>
      </c>
      <c r="C44" s="176">
        <v>3.2770136767129622E-2</v>
      </c>
      <c r="D44" s="531">
        <v>1.5979730770415548E-2</v>
      </c>
      <c r="E44" s="176">
        <v>5.3653373570311559E-2</v>
      </c>
      <c r="F44" s="531">
        <v>0.14861291655508876</v>
      </c>
      <c r="G44" s="176">
        <v>0.1903323905322927</v>
      </c>
      <c r="H44" s="531">
        <v>1.4245916170697735E-2</v>
      </c>
      <c r="I44" s="530">
        <v>2.4585807063744768E-2</v>
      </c>
      <c r="J44" s="227">
        <v>0.12025565585199714</v>
      </c>
      <c r="K44" s="530">
        <v>5.9688961477662554E-2</v>
      </c>
    </row>
    <row r="45" spans="1:11">
      <c r="A45" s="112" t="s">
        <v>84</v>
      </c>
      <c r="B45" s="531">
        <v>0.92224117238329861</v>
      </c>
      <c r="C45" s="176">
        <v>0.53858683604329516</v>
      </c>
      <c r="D45" s="531">
        <v>0.41123740874226039</v>
      </c>
      <c r="E45" s="176">
        <v>0.17560950598610506</v>
      </c>
      <c r="F45" s="531">
        <v>0.13566692263083879</v>
      </c>
      <c r="G45" s="176">
        <v>0.1205084036889749</v>
      </c>
      <c r="H45" s="531">
        <v>0.32466618828528415</v>
      </c>
      <c r="I45" s="530">
        <v>0.35614792345157031</v>
      </c>
      <c r="J45" s="227">
        <v>0.28604500663824567</v>
      </c>
      <c r="K45" s="530">
        <v>0.11511442570692064</v>
      </c>
    </row>
    <row r="46" spans="1:11">
      <c r="A46" s="112" t="s">
        <v>77</v>
      </c>
      <c r="B46" s="531">
        <v>0</v>
      </c>
      <c r="C46" s="176">
        <v>0</v>
      </c>
      <c r="D46" s="531">
        <v>0</v>
      </c>
      <c r="E46" s="176">
        <v>0</v>
      </c>
      <c r="F46" s="531">
        <v>4.0611405597989647E-2</v>
      </c>
      <c r="G46" s="176">
        <v>0</v>
      </c>
      <c r="H46" s="531">
        <v>0</v>
      </c>
      <c r="I46" s="530">
        <v>0</v>
      </c>
      <c r="J46" s="227">
        <v>1.2676046941403304E-2</v>
      </c>
      <c r="K46" s="530">
        <v>5.6245367546258945E-2</v>
      </c>
    </row>
    <row r="47" spans="1:11">
      <c r="A47" s="463" t="s">
        <v>4</v>
      </c>
      <c r="B47" s="532">
        <v>100</v>
      </c>
      <c r="C47" s="533">
        <v>100</v>
      </c>
      <c r="D47" s="532">
        <v>100</v>
      </c>
      <c r="E47" s="533">
        <v>100</v>
      </c>
      <c r="F47" s="532">
        <v>100</v>
      </c>
      <c r="G47" s="533">
        <v>100</v>
      </c>
      <c r="H47" s="532">
        <v>100</v>
      </c>
      <c r="I47" s="529">
        <v>100</v>
      </c>
      <c r="J47" s="180">
        <v>100</v>
      </c>
      <c r="K47" s="529">
        <v>100</v>
      </c>
    </row>
    <row r="48" spans="1:11">
      <c r="A48" s="112" t="s">
        <v>78</v>
      </c>
      <c r="B48" s="531">
        <v>84.617812891854683</v>
      </c>
      <c r="C48" s="176">
        <v>88.174547483577527</v>
      </c>
      <c r="D48" s="531">
        <v>89.449646405152549</v>
      </c>
      <c r="E48" s="176">
        <v>88.151259824037425</v>
      </c>
      <c r="F48" s="531">
        <v>91.025494066951111</v>
      </c>
      <c r="G48" s="176">
        <v>95.634437905940104</v>
      </c>
      <c r="H48" s="531">
        <v>95.269691527363875</v>
      </c>
      <c r="I48" s="530">
        <v>97.571369775882062</v>
      </c>
      <c r="J48" s="227">
        <v>97.50579165612163</v>
      </c>
      <c r="K48" s="530">
        <v>98.39925364878718</v>
      </c>
    </row>
    <row r="49" spans="1:11">
      <c r="A49" s="112" t="s">
        <v>79</v>
      </c>
      <c r="B49" s="531">
        <v>0</v>
      </c>
      <c r="C49" s="176">
        <v>0</v>
      </c>
      <c r="D49" s="531">
        <v>0</v>
      </c>
      <c r="E49" s="176">
        <v>0.1222187148418846</v>
      </c>
      <c r="F49" s="531">
        <v>0</v>
      </c>
      <c r="G49" s="176">
        <v>0</v>
      </c>
      <c r="H49" s="531">
        <v>0.35840454715901243</v>
      </c>
      <c r="I49" s="530">
        <v>0.14442324241403826</v>
      </c>
      <c r="J49" s="227">
        <v>0.27410594350458467</v>
      </c>
      <c r="K49" s="530">
        <v>6.9325112653308069E-2</v>
      </c>
    </row>
    <row r="50" spans="1:11">
      <c r="A50" s="112" t="s">
        <v>80</v>
      </c>
      <c r="B50" s="531">
        <v>0.14512324514867461</v>
      </c>
      <c r="C50" s="176">
        <v>0</v>
      </c>
      <c r="D50" s="531">
        <v>0</v>
      </c>
      <c r="E50" s="176">
        <v>0</v>
      </c>
      <c r="F50" s="531">
        <v>0.77946889129465713</v>
      </c>
      <c r="G50" s="176">
        <v>0.29573717218523116</v>
      </c>
      <c r="H50" s="531">
        <v>0.30827527679646333</v>
      </c>
      <c r="I50" s="530">
        <v>0</v>
      </c>
      <c r="J50" s="227">
        <v>4.5554538906301713E-2</v>
      </c>
      <c r="K50" s="530">
        <v>0</v>
      </c>
    </row>
    <row r="51" spans="1:11">
      <c r="A51" s="112" t="s">
        <v>81</v>
      </c>
      <c r="B51" s="531">
        <v>12.329337694338001</v>
      </c>
      <c r="C51" s="176">
        <v>10.006932526229468</v>
      </c>
      <c r="D51" s="531">
        <v>8.6418661123864737</v>
      </c>
      <c r="E51" s="176">
        <v>8.8507393827550196</v>
      </c>
      <c r="F51" s="531">
        <v>7.8239826784690827</v>
      </c>
      <c r="G51" s="176">
        <v>2.9066493580182171</v>
      </c>
      <c r="H51" s="531">
        <v>2.2984467820560894</v>
      </c>
      <c r="I51" s="530">
        <v>2.0054626407752458</v>
      </c>
      <c r="J51" s="227">
        <v>1.7349660287733371</v>
      </c>
      <c r="K51" s="530">
        <v>0.99009535890495826</v>
      </c>
    </row>
    <row r="52" spans="1:11">
      <c r="A52" s="112" t="s">
        <v>82</v>
      </c>
      <c r="B52" s="531">
        <v>1.7498092791189135</v>
      </c>
      <c r="C52" s="176">
        <v>1.7060777964711751</v>
      </c>
      <c r="D52" s="531">
        <v>1.4469446912527992</v>
      </c>
      <c r="E52" s="176">
        <v>2.4986037928271374</v>
      </c>
      <c r="F52" s="531">
        <v>0.37105436328514718</v>
      </c>
      <c r="G52" s="176">
        <v>0.99252489909258546</v>
      </c>
      <c r="H52" s="531">
        <v>1.3491483944818332</v>
      </c>
      <c r="I52" s="530">
        <v>0.14554570284730797</v>
      </c>
      <c r="J52" s="227">
        <v>0.43958183269414208</v>
      </c>
      <c r="K52" s="530">
        <v>0.54132587965455448</v>
      </c>
    </row>
    <row r="53" spans="1:11">
      <c r="A53" s="112" t="s">
        <v>83</v>
      </c>
      <c r="B53" s="531">
        <v>0.33759788146368408</v>
      </c>
      <c r="C53" s="176">
        <v>0.11244219372183661</v>
      </c>
      <c r="D53" s="531">
        <v>0.32123056635481706</v>
      </c>
      <c r="E53" s="176">
        <v>0.37717828553853128</v>
      </c>
      <c r="F53" s="531">
        <v>0</v>
      </c>
      <c r="G53" s="176">
        <v>4.900296167022726E-2</v>
      </c>
      <c r="H53" s="531">
        <v>0.34261580058813079</v>
      </c>
      <c r="I53" s="530">
        <v>0</v>
      </c>
      <c r="J53" s="227">
        <v>0</v>
      </c>
      <c r="K53" s="530">
        <v>0</v>
      </c>
    </row>
    <row r="54" spans="1:11">
      <c r="A54" s="112" t="s">
        <v>84</v>
      </c>
      <c r="B54" s="531">
        <v>0.75718381985426297</v>
      </c>
      <c r="C54" s="176">
        <v>0</v>
      </c>
      <c r="D54" s="531">
        <v>0.14031222485335562</v>
      </c>
      <c r="E54" s="176">
        <v>0</v>
      </c>
      <c r="F54" s="531">
        <v>0</v>
      </c>
      <c r="G54" s="176">
        <v>0.12164770309363435</v>
      </c>
      <c r="H54" s="531">
        <v>7.3417671554599453E-2</v>
      </c>
      <c r="I54" s="530">
        <v>0.13319863808134097</v>
      </c>
      <c r="J54" s="227">
        <v>0</v>
      </c>
      <c r="K54" s="530">
        <v>0</v>
      </c>
    </row>
    <row r="55" spans="1:11">
      <c r="A55" s="112" t="s">
        <v>77</v>
      </c>
      <c r="B55" s="531">
        <v>6.3135188221779881E-2</v>
      </c>
      <c r="C55" s="176">
        <v>0</v>
      </c>
      <c r="D55" s="531">
        <v>0</v>
      </c>
      <c r="E55" s="176">
        <v>0</v>
      </c>
      <c r="F55" s="531">
        <v>0</v>
      </c>
      <c r="G55" s="176">
        <v>0</v>
      </c>
      <c r="H55" s="531">
        <v>0</v>
      </c>
      <c r="I55" s="530">
        <v>0</v>
      </c>
      <c r="J55" s="227">
        <v>0</v>
      </c>
      <c r="K55" s="530">
        <v>0</v>
      </c>
    </row>
    <row r="56" spans="1:11">
      <c r="A56" s="463" t="s">
        <v>5</v>
      </c>
      <c r="B56" s="532">
        <v>100</v>
      </c>
      <c r="C56" s="533">
        <v>100</v>
      </c>
      <c r="D56" s="532">
        <v>100</v>
      </c>
      <c r="E56" s="533">
        <v>100</v>
      </c>
      <c r="F56" s="532">
        <v>100</v>
      </c>
      <c r="G56" s="533">
        <v>100</v>
      </c>
      <c r="H56" s="532">
        <v>100</v>
      </c>
      <c r="I56" s="529">
        <v>100</v>
      </c>
      <c r="J56" s="180">
        <v>100</v>
      </c>
      <c r="K56" s="529">
        <v>100</v>
      </c>
    </row>
    <row r="57" spans="1:11">
      <c r="A57" s="112" t="s">
        <v>78</v>
      </c>
      <c r="B57" s="531">
        <v>69.776583370101477</v>
      </c>
      <c r="C57" s="176">
        <v>84.132433861942886</v>
      </c>
      <c r="D57" s="531">
        <v>85.284591695869167</v>
      </c>
      <c r="E57" s="176">
        <v>88.524269449796066</v>
      </c>
      <c r="F57" s="531">
        <v>88.480400417944665</v>
      </c>
      <c r="G57" s="176">
        <v>90.861752007016122</v>
      </c>
      <c r="H57" s="531">
        <v>92.464511601092852</v>
      </c>
      <c r="I57" s="530">
        <v>93.198382931499879</v>
      </c>
      <c r="J57" s="227">
        <v>93.79243452958292</v>
      </c>
      <c r="K57" s="530">
        <v>94.872086498946061</v>
      </c>
    </row>
    <row r="58" spans="1:11">
      <c r="A58" s="112" t="s">
        <v>79</v>
      </c>
      <c r="B58" s="531">
        <v>0.10378645060366612</v>
      </c>
      <c r="C58" s="176">
        <v>0</v>
      </c>
      <c r="D58" s="531">
        <v>0</v>
      </c>
      <c r="E58" s="176">
        <v>0</v>
      </c>
      <c r="F58" s="531">
        <v>0</v>
      </c>
      <c r="G58" s="176">
        <v>0</v>
      </c>
      <c r="H58" s="531">
        <v>0</v>
      </c>
      <c r="I58" s="530">
        <v>0</v>
      </c>
      <c r="J58" s="227">
        <v>0</v>
      </c>
      <c r="K58" s="530">
        <v>0.13989354442473045</v>
      </c>
    </row>
    <row r="59" spans="1:11">
      <c r="A59" s="112" t="s">
        <v>80</v>
      </c>
      <c r="B59" s="531">
        <v>5.7157755404917576E-2</v>
      </c>
      <c r="C59" s="176">
        <v>5.5211706737684073E-2</v>
      </c>
      <c r="D59" s="531">
        <v>0</v>
      </c>
      <c r="E59" s="176">
        <v>0.17947442064211014</v>
      </c>
      <c r="F59" s="531">
        <v>0</v>
      </c>
      <c r="G59" s="176">
        <v>0.14630978884166498</v>
      </c>
      <c r="H59" s="531">
        <v>4.2193387753055887E-2</v>
      </c>
      <c r="I59" s="530">
        <v>4.7143637903484872E-2</v>
      </c>
      <c r="J59" s="227">
        <v>8.1362073249913833E-2</v>
      </c>
      <c r="K59" s="530">
        <v>0</v>
      </c>
    </row>
    <row r="60" spans="1:11">
      <c r="A60" s="112" t="s">
        <v>81</v>
      </c>
      <c r="B60" s="531">
        <v>27.228651076972444</v>
      </c>
      <c r="C60" s="176">
        <v>14.317462674102464</v>
      </c>
      <c r="D60" s="531">
        <v>13.555272379738771</v>
      </c>
      <c r="E60" s="176">
        <v>10.302767393495541</v>
      </c>
      <c r="F60" s="531">
        <v>11.184232700798812</v>
      </c>
      <c r="G60" s="176">
        <v>8.5234938946232202</v>
      </c>
      <c r="H60" s="531">
        <v>7.242641222522078</v>
      </c>
      <c r="I60" s="530">
        <v>6.5029016283329089</v>
      </c>
      <c r="J60" s="227">
        <v>6.017987831760867</v>
      </c>
      <c r="K60" s="530">
        <v>4.98801995662921</v>
      </c>
    </row>
    <row r="61" spans="1:11">
      <c r="A61" s="112" t="s">
        <v>82</v>
      </c>
      <c r="B61" s="531">
        <v>1.4474950864385705</v>
      </c>
      <c r="C61" s="176">
        <v>0.37256302949882619</v>
      </c>
      <c r="D61" s="531">
        <v>0.6141375526530034</v>
      </c>
      <c r="E61" s="176">
        <v>0.41466246475369051</v>
      </c>
      <c r="F61" s="531">
        <v>0.21192153426135024</v>
      </c>
      <c r="G61" s="176">
        <v>0.13070903325912434</v>
      </c>
      <c r="H61" s="531">
        <v>8.3551262877338384E-2</v>
      </c>
      <c r="I61" s="530">
        <v>0.25157180226372899</v>
      </c>
      <c r="J61" s="227">
        <v>0</v>
      </c>
      <c r="K61" s="530">
        <v>0</v>
      </c>
    </row>
    <row r="62" spans="1:11">
      <c r="A62" s="112" t="s">
        <v>83</v>
      </c>
      <c r="B62" s="531">
        <v>0.76661585977297342</v>
      </c>
      <c r="C62" s="176">
        <v>0.15032431078159364</v>
      </c>
      <c r="D62" s="531">
        <v>4.9998230151145094E-2</v>
      </c>
      <c r="E62" s="176">
        <v>0</v>
      </c>
      <c r="F62" s="531">
        <v>0.12344534699518016</v>
      </c>
      <c r="G62" s="176">
        <v>0.18973891924711597</v>
      </c>
      <c r="H62" s="531">
        <v>8.3551262877338384E-2</v>
      </c>
      <c r="I62" s="530">
        <v>0</v>
      </c>
      <c r="J62" s="227">
        <v>0.10821556540628932</v>
      </c>
      <c r="K62" s="530">
        <v>0</v>
      </c>
    </row>
    <row r="63" spans="1:11">
      <c r="A63" s="112" t="s">
        <v>84</v>
      </c>
      <c r="B63" s="531">
        <v>0.61971040070594841</v>
      </c>
      <c r="C63" s="176">
        <v>0.55443688698766791</v>
      </c>
      <c r="D63" s="531">
        <v>0.32520972708930657</v>
      </c>
      <c r="E63" s="176">
        <v>0.25390101687995204</v>
      </c>
      <c r="F63" s="531">
        <v>0</v>
      </c>
      <c r="G63" s="176">
        <v>0.14799635701275046</v>
      </c>
      <c r="H63" s="531">
        <v>8.3551262877338384E-2</v>
      </c>
      <c r="I63" s="530">
        <v>0</v>
      </c>
      <c r="J63" s="227">
        <v>0</v>
      </c>
      <c r="K63" s="530">
        <v>0</v>
      </c>
    </row>
    <row r="64" spans="1:11">
      <c r="A64" s="112" t="s">
        <v>77</v>
      </c>
      <c r="B64" s="531">
        <v>0</v>
      </c>
      <c r="C64" s="176">
        <v>0.4175675299488712</v>
      </c>
      <c r="D64" s="531">
        <v>0.1707904144986018</v>
      </c>
      <c r="E64" s="176">
        <v>0.32492525443263542</v>
      </c>
      <c r="F64" s="531">
        <v>0</v>
      </c>
      <c r="G64" s="176">
        <v>0</v>
      </c>
      <c r="H64" s="531">
        <v>0</v>
      </c>
      <c r="I64" s="530">
        <v>0</v>
      </c>
      <c r="J64" s="227">
        <v>0</v>
      </c>
      <c r="K64" s="530">
        <v>0</v>
      </c>
    </row>
    <row r="65" spans="1:11">
      <c r="A65" s="463" t="s">
        <v>6</v>
      </c>
      <c r="B65" s="532">
        <v>100</v>
      </c>
      <c r="C65" s="533">
        <v>100</v>
      </c>
      <c r="D65" s="532">
        <v>100</v>
      </c>
      <c r="E65" s="533">
        <v>100</v>
      </c>
      <c r="F65" s="532">
        <v>100</v>
      </c>
      <c r="G65" s="533">
        <v>100</v>
      </c>
      <c r="H65" s="532">
        <v>100</v>
      </c>
      <c r="I65" s="529">
        <v>100</v>
      </c>
      <c r="J65" s="180">
        <v>100</v>
      </c>
      <c r="K65" s="529">
        <v>100</v>
      </c>
    </row>
    <row r="66" spans="1:11">
      <c r="A66" s="112" t="s">
        <v>78</v>
      </c>
      <c r="B66" s="531">
        <v>86.359959555106173</v>
      </c>
      <c r="C66" s="176">
        <v>83.61518814431156</v>
      </c>
      <c r="D66" s="531">
        <v>84.395074044365956</v>
      </c>
      <c r="E66" s="176">
        <v>87.547992253763468</v>
      </c>
      <c r="F66" s="531">
        <v>90.405245090615367</v>
      </c>
      <c r="G66" s="176">
        <v>94.44813933106667</v>
      </c>
      <c r="H66" s="531">
        <v>95.006603317764544</v>
      </c>
      <c r="I66" s="534">
        <v>95.711338118204026</v>
      </c>
      <c r="J66" s="177">
        <v>93.83585164835165</v>
      </c>
      <c r="K66" s="534">
        <v>94.696218706487045</v>
      </c>
    </row>
    <row r="67" spans="1:11">
      <c r="A67" s="112" t="s">
        <v>79</v>
      </c>
      <c r="B67" s="531">
        <v>0</v>
      </c>
      <c r="C67" s="176">
        <v>0</v>
      </c>
      <c r="D67" s="531">
        <v>0</v>
      </c>
      <c r="E67" s="176">
        <v>0</v>
      </c>
      <c r="F67" s="531">
        <v>0</v>
      </c>
      <c r="G67" s="176">
        <v>0</v>
      </c>
      <c r="H67" s="531">
        <v>0</v>
      </c>
      <c r="I67" s="534">
        <v>0</v>
      </c>
      <c r="J67" s="177">
        <v>0.32919666540356196</v>
      </c>
      <c r="K67" s="534">
        <v>0</v>
      </c>
    </row>
    <row r="68" spans="1:11">
      <c r="A68" s="112" t="s">
        <v>80</v>
      </c>
      <c r="B68" s="531">
        <v>0.22711363459593994</v>
      </c>
      <c r="C68" s="176">
        <v>0</v>
      </c>
      <c r="D68" s="531">
        <v>7.3471423660494611E-2</v>
      </c>
      <c r="E68" s="176">
        <v>0.12955378168838266</v>
      </c>
      <c r="F68" s="531">
        <v>0.15144631228229594</v>
      </c>
      <c r="G68" s="176">
        <v>0</v>
      </c>
      <c r="H68" s="531">
        <v>5.8624577226606543E-2</v>
      </c>
      <c r="I68" s="534">
        <v>0</v>
      </c>
      <c r="J68" s="177">
        <v>0.1675587343690792</v>
      </c>
      <c r="K68" s="534">
        <v>5.6154987766234815E-2</v>
      </c>
    </row>
    <row r="69" spans="1:11">
      <c r="A69" s="112" t="s">
        <v>81</v>
      </c>
      <c r="B69" s="531">
        <v>12.552695029944777</v>
      </c>
      <c r="C69" s="176">
        <v>13.16049716485127</v>
      </c>
      <c r="D69" s="531">
        <v>10.23140128204264</v>
      </c>
      <c r="E69" s="176">
        <v>7.2462399039142786</v>
      </c>
      <c r="F69" s="531">
        <v>5.2791660356403654</v>
      </c>
      <c r="G69" s="176">
        <v>2.8772461975472856</v>
      </c>
      <c r="H69" s="531">
        <v>3.8788854888065707</v>
      </c>
      <c r="I69" s="534">
        <v>3.9987847947442376</v>
      </c>
      <c r="J69" s="177">
        <v>4.3926439939370976</v>
      </c>
      <c r="K69" s="534">
        <v>2.8117604588664715</v>
      </c>
    </row>
    <row r="70" spans="1:11">
      <c r="A70" s="112" t="s">
        <v>82</v>
      </c>
      <c r="B70" s="531">
        <v>0.42778253091701018</v>
      </c>
      <c r="C70" s="176">
        <v>2.1436143343981446</v>
      </c>
      <c r="D70" s="531">
        <v>3.4828151014107864</v>
      </c>
      <c r="E70" s="176">
        <v>2.044520617269789</v>
      </c>
      <c r="F70" s="531">
        <v>0.80392750769852084</v>
      </c>
      <c r="G70" s="176">
        <v>0.7570719093999988</v>
      </c>
      <c r="H70" s="531">
        <v>0.9966178128523111</v>
      </c>
      <c r="I70" s="534">
        <v>0.14873605995012595</v>
      </c>
      <c r="J70" s="177">
        <v>1.2747489579386131</v>
      </c>
      <c r="K70" s="534">
        <v>2.3883060103027214</v>
      </c>
    </row>
    <row r="71" spans="1:11">
      <c r="A71" s="112" t="s">
        <v>83</v>
      </c>
      <c r="B71" s="531">
        <v>0.12989033211480128</v>
      </c>
      <c r="C71" s="176">
        <v>0.95050406596612047</v>
      </c>
      <c r="D71" s="531">
        <v>1.5267227026699111</v>
      </c>
      <c r="E71" s="176">
        <v>2.6828428957969241</v>
      </c>
      <c r="F71" s="531">
        <v>3.246630319551719</v>
      </c>
      <c r="G71" s="176">
        <v>1.9175425619860396</v>
      </c>
      <c r="H71" s="531">
        <v>5.9268803349975835E-2</v>
      </c>
      <c r="I71" s="534">
        <v>0.14114102710160889</v>
      </c>
      <c r="J71" s="177">
        <v>0</v>
      </c>
      <c r="K71" s="534">
        <v>0</v>
      </c>
    </row>
    <row r="72" spans="1:11">
      <c r="A72" s="112" t="s">
        <v>84</v>
      </c>
      <c r="B72" s="531">
        <v>0.30255891732130358</v>
      </c>
      <c r="C72" s="176">
        <v>0.13019629047290424</v>
      </c>
      <c r="D72" s="531">
        <v>0.29051544585021266</v>
      </c>
      <c r="E72" s="176">
        <v>0.34885054756715539</v>
      </c>
      <c r="F72" s="531">
        <v>0.11358473421172195</v>
      </c>
      <c r="G72" s="176">
        <v>0</v>
      </c>
      <c r="H72" s="531">
        <v>0</v>
      </c>
      <c r="I72" s="534">
        <v>0</v>
      </c>
      <c r="J72" s="177">
        <v>0</v>
      </c>
      <c r="K72" s="534">
        <v>4.7559836577525397E-2</v>
      </c>
    </row>
    <row r="73" spans="1:11">
      <c r="A73" s="112" t="s">
        <v>77</v>
      </c>
      <c r="B73" s="531">
        <v>0</v>
      </c>
      <c r="C73" s="176">
        <v>0</v>
      </c>
      <c r="D73" s="531">
        <v>0</v>
      </c>
      <c r="E73" s="176">
        <v>0</v>
      </c>
      <c r="F73" s="531">
        <v>0</v>
      </c>
      <c r="G73" s="176">
        <v>0</v>
      </c>
      <c r="H73" s="531">
        <v>0</v>
      </c>
      <c r="I73" s="530">
        <v>0</v>
      </c>
      <c r="J73" s="227">
        <v>0</v>
      </c>
      <c r="K73" s="530">
        <v>0</v>
      </c>
    </row>
    <row r="74" spans="1:11">
      <c r="A74" s="463" t="s">
        <v>2</v>
      </c>
      <c r="B74" s="532">
        <v>100</v>
      </c>
      <c r="C74" s="533">
        <v>100</v>
      </c>
      <c r="D74" s="532">
        <v>100</v>
      </c>
      <c r="E74" s="533">
        <v>100</v>
      </c>
      <c r="F74" s="532">
        <v>100</v>
      </c>
      <c r="G74" s="533">
        <v>100</v>
      </c>
      <c r="H74" s="532">
        <v>100</v>
      </c>
      <c r="I74" s="529">
        <v>100</v>
      </c>
      <c r="J74" s="180">
        <v>100</v>
      </c>
      <c r="K74" s="529">
        <v>100</v>
      </c>
    </row>
    <row r="75" spans="1:11">
      <c r="A75" s="112" t="s">
        <v>78</v>
      </c>
      <c r="B75" s="531">
        <v>70.271400459166941</v>
      </c>
      <c r="C75" s="176">
        <v>79.258519308920015</v>
      </c>
      <c r="D75" s="531">
        <v>83.40177379995724</v>
      </c>
      <c r="E75" s="176">
        <v>86.657900729433706</v>
      </c>
      <c r="F75" s="531">
        <v>86.039234645743306</v>
      </c>
      <c r="G75" s="176">
        <v>90.841525150397544</v>
      </c>
      <c r="H75" s="531">
        <v>94.585046411305058</v>
      </c>
      <c r="I75" s="530">
        <v>90.942908448609529</v>
      </c>
      <c r="J75" s="227">
        <v>93.724652070747013</v>
      </c>
      <c r="K75" s="530">
        <v>94.213024224139446</v>
      </c>
    </row>
    <row r="76" spans="1:11">
      <c r="A76" s="112" t="s">
        <v>79</v>
      </c>
      <c r="B76" s="531">
        <v>3.238766808789767E-2</v>
      </c>
      <c r="C76" s="176">
        <v>8.6649866430555236E-2</v>
      </c>
      <c r="D76" s="531">
        <v>0</v>
      </c>
      <c r="E76" s="176">
        <v>9.2556543968031257E-2</v>
      </c>
      <c r="F76" s="531">
        <v>0</v>
      </c>
      <c r="G76" s="176">
        <v>0</v>
      </c>
      <c r="H76" s="531">
        <v>0.28964125706475163</v>
      </c>
      <c r="I76" s="530">
        <v>0.32829386340184419</v>
      </c>
      <c r="J76" s="227">
        <v>5.1495212291536946E-2</v>
      </c>
      <c r="K76" s="530">
        <v>0.13479419185236155</v>
      </c>
    </row>
    <row r="77" spans="1:11">
      <c r="A77" s="112" t="s">
        <v>80</v>
      </c>
      <c r="B77" s="531">
        <v>2.1679239094785174</v>
      </c>
      <c r="C77" s="176">
        <v>1.3776950378762081</v>
      </c>
      <c r="D77" s="531">
        <v>0.1264366968689408</v>
      </c>
      <c r="E77" s="176">
        <v>8.9618240984919162E-2</v>
      </c>
      <c r="F77" s="531">
        <v>8.829977606102421E-2</v>
      </c>
      <c r="G77" s="176">
        <v>0</v>
      </c>
      <c r="H77" s="531">
        <v>9.6908685260116645E-2</v>
      </c>
      <c r="I77" s="530">
        <v>0.20784600300385214</v>
      </c>
      <c r="J77" s="227">
        <v>0.18141123807280007</v>
      </c>
      <c r="K77" s="530">
        <v>0.13585278498209213</v>
      </c>
    </row>
    <row r="78" spans="1:11">
      <c r="A78" s="112" t="s">
        <v>81</v>
      </c>
      <c r="B78" s="531">
        <v>21.672269596589043</v>
      </c>
      <c r="C78" s="176">
        <v>15.50124488236051</v>
      </c>
      <c r="D78" s="531">
        <v>12.42876416422763</v>
      </c>
      <c r="E78" s="176">
        <v>11.130291700028648</v>
      </c>
      <c r="F78" s="531">
        <v>12.473770266141567</v>
      </c>
      <c r="G78" s="176">
        <v>7.7708908863990125</v>
      </c>
      <c r="H78" s="531">
        <v>4.6715048689382348</v>
      </c>
      <c r="I78" s="530">
        <v>6.9143681812005866</v>
      </c>
      <c r="J78" s="227">
        <v>4.79242044326271</v>
      </c>
      <c r="K78" s="530">
        <v>2.7152913777589585</v>
      </c>
    </row>
    <row r="79" spans="1:11">
      <c r="A79" s="112" t="s">
        <v>82</v>
      </c>
      <c r="B79" s="531">
        <v>1.2479501475893737</v>
      </c>
      <c r="C79" s="176">
        <v>1.3039102171165649</v>
      </c>
      <c r="D79" s="531">
        <v>1.6757470086478277</v>
      </c>
      <c r="E79" s="176">
        <v>1.1529166329986118</v>
      </c>
      <c r="F79" s="531">
        <v>1.3218107161682597</v>
      </c>
      <c r="G79" s="176">
        <v>0.54584846657598407</v>
      </c>
      <c r="H79" s="531">
        <v>5.7132732354844895E-2</v>
      </c>
      <c r="I79" s="530">
        <v>6.3896121064788466E-2</v>
      </c>
      <c r="J79" s="227">
        <v>3.0291301347962912E-2</v>
      </c>
      <c r="K79" s="530">
        <v>0.24312355546145836</v>
      </c>
    </row>
    <row r="80" spans="1:11">
      <c r="A80" s="112" t="s">
        <v>83</v>
      </c>
      <c r="B80" s="531">
        <v>3.8598720892095768</v>
      </c>
      <c r="C80" s="176">
        <v>1.3602893878508562</v>
      </c>
      <c r="D80" s="531">
        <v>1.5260872450070406</v>
      </c>
      <c r="E80" s="176">
        <v>0.68535917081089825</v>
      </c>
      <c r="F80" s="531">
        <v>7.6884595885834767E-2</v>
      </c>
      <c r="G80" s="176">
        <v>0.33480108258192987</v>
      </c>
      <c r="H80" s="531">
        <v>0</v>
      </c>
      <c r="I80" s="530">
        <v>0.10135246789587135</v>
      </c>
      <c r="J80" s="227">
        <v>0</v>
      </c>
      <c r="K80" s="530">
        <v>0</v>
      </c>
    </row>
    <row r="81" spans="1:11">
      <c r="A81" s="112" t="s">
        <v>84</v>
      </c>
      <c r="B81" s="531">
        <v>0.7481961298786487</v>
      </c>
      <c r="C81" s="176">
        <v>1.1116912994452894</v>
      </c>
      <c r="D81" s="531">
        <v>0.84119108529132047</v>
      </c>
      <c r="E81" s="176">
        <v>0.19135698177517577</v>
      </c>
      <c r="F81" s="531">
        <v>0</v>
      </c>
      <c r="G81" s="176">
        <v>0.41788784339022028</v>
      </c>
      <c r="H81" s="531">
        <v>0.20321895938875209</v>
      </c>
      <c r="I81" s="530">
        <v>7.9686541787695964E-2</v>
      </c>
      <c r="J81" s="227">
        <v>0</v>
      </c>
      <c r="K81" s="530">
        <v>0.11079941424513488</v>
      </c>
    </row>
    <row r="82" spans="1:11">
      <c r="A82" s="112" t="s">
        <v>77</v>
      </c>
      <c r="B82" s="531">
        <v>0</v>
      </c>
      <c r="C82" s="176">
        <v>0</v>
      </c>
      <c r="D82" s="531">
        <v>0</v>
      </c>
      <c r="E82" s="176">
        <v>0</v>
      </c>
      <c r="F82" s="531">
        <v>0</v>
      </c>
      <c r="G82" s="176">
        <v>8.9046570655298626E-2</v>
      </c>
      <c r="H82" s="531">
        <v>9.6547085688250545E-2</v>
      </c>
      <c r="I82" s="530">
        <v>1.3616483730358371</v>
      </c>
      <c r="J82" s="227">
        <v>1.2197297342779732</v>
      </c>
      <c r="K82" s="530">
        <v>2.4471144515605427</v>
      </c>
    </row>
    <row r="83" spans="1:11">
      <c r="A83" s="463" t="s">
        <v>8</v>
      </c>
      <c r="B83" s="532">
        <v>100</v>
      </c>
      <c r="C83" s="533">
        <v>100</v>
      </c>
      <c r="D83" s="532">
        <v>100</v>
      </c>
      <c r="E83" s="533">
        <v>100</v>
      </c>
      <c r="F83" s="532">
        <v>100</v>
      </c>
      <c r="G83" s="533">
        <v>100</v>
      </c>
      <c r="H83" s="532">
        <v>100</v>
      </c>
      <c r="I83" s="529">
        <v>100</v>
      </c>
      <c r="J83" s="180">
        <v>100</v>
      </c>
      <c r="K83" s="529">
        <v>100</v>
      </c>
    </row>
    <row r="84" spans="1:11">
      <c r="A84" s="112" t="s">
        <v>78</v>
      </c>
      <c r="B84" s="531">
        <v>89.151786127542181</v>
      </c>
      <c r="C84" s="176">
        <v>91.515908872440647</v>
      </c>
      <c r="D84" s="531">
        <v>94.687007326347029</v>
      </c>
      <c r="E84" s="176">
        <v>95.722477275660523</v>
      </c>
      <c r="F84" s="531">
        <v>92.906927971584878</v>
      </c>
      <c r="G84" s="176">
        <v>90.888067013266721</v>
      </c>
      <c r="H84" s="531">
        <v>88.821665493088247</v>
      </c>
      <c r="I84" s="530">
        <v>87.59169412660826</v>
      </c>
      <c r="J84" s="227">
        <v>88.390786954379109</v>
      </c>
      <c r="K84" s="530">
        <v>88.579252186977484</v>
      </c>
    </row>
    <row r="85" spans="1:11">
      <c r="A85" s="112" t="s">
        <v>79</v>
      </c>
      <c r="B85" s="531">
        <v>5.9244448147222455E-2</v>
      </c>
      <c r="C85" s="176">
        <v>0</v>
      </c>
      <c r="D85" s="531">
        <v>0</v>
      </c>
      <c r="E85" s="176">
        <v>0</v>
      </c>
      <c r="F85" s="531">
        <v>0</v>
      </c>
      <c r="G85" s="176">
        <v>0.10856996584018147</v>
      </c>
      <c r="H85" s="531">
        <v>7.1341214838972697E-2</v>
      </c>
      <c r="I85" s="530">
        <v>5.3815965955192002E-2</v>
      </c>
      <c r="J85" s="227">
        <v>9.0482384210823955E-2</v>
      </c>
      <c r="K85" s="530">
        <v>0.1470101210814129</v>
      </c>
    </row>
    <row r="86" spans="1:11">
      <c r="A86" s="112" t="s">
        <v>80</v>
      </c>
      <c r="B86" s="531">
        <v>0.20365279050607718</v>
      </c>
      <c r="C86" s="176">
        <v>5.2869364606363552E-2</v>
      </c>
      <c r="D86" s="531">
        <v>5.1933599183900586E-2</v>
      </c>
      <c r="E86" s="176">
        <v>5.4390913951730374E-2</v>
      </c>
      <c r="F86" s="531">
        <v>5.2653654966846049E-2</v>
      </c>
      <c r="G86" s="176">
        <v>3.4424623315179495E-2</v>
      </c>
      <c r="H86" s="531">
        <v>0.13063780899084609</v>
      </c>
      <c r="I86" s="530">
        <v>6.0439469457369471E-2</v>
      </c>
      <c r="J86" s="227">
        <v>0.30053077612880813</v>
      </c>
      <c r="K86" s="530">
        <v>7.9967043884944397E-2</v>
      </c>
    </row>
    <row r="87" spans="1:11">
      <c r="A87" s="112" t="s">
        <v>81</v>
      </c>
      <c r="B87" s="531">
        <v>8.8413081914706506</v>
      </c>
      <c r="C87" s="176">
        <v>6.9230029799096409</v>
      </c>
      <c r="D87" s="531">
        <v>3.7429286840396916</v>
      </c>
      <c r="E87" s="176">
        <v>3.4035805815218394</v>
      </c>
      <c r="F87" s="531">
        <v>4.7388289470161444</v>
      </c>
      <c r="G87" s="176">
        <v>6.4674157700082082</v>
      </c>
      <c r="H87" s="531">
        <v>9.3521847088907837</v>
      </c>
      <c r="I87" s="530">
        <v>10.937888095908331</v>
      </c>
      <c r="J87" s="227">
        <v>8.4407138413811484</v>
      </c>
      <c r="K87" s="530">
        <v>7.2794242372840285</v>
      </c>
    </row>
    <row r="88" spans="1:11">
      <c r="A88" s="112" t="s">
        <v>82</v>
      </c>
      <c r="B88" s="531">
        <v>1.5255445397909784</v>
      </c>
      <c r="C88" s="176">
        <v>1.2707872729020475</v>
      </c>
      <c r="D88" s="531">
        <v>1.2278586664193638</v>
      </c>
      <c r="E88" s="176">
        <v>0.81955122886590326</v>
      </c>
      <c r="F88" s="531">
        <v>1.7473873970353315</v>
      </c>
      <c r="G88" s="176">
        <v>1.0786381972089576</v>
      </c>
      <c r="H88" s="531">
        <v>0.18530185672460439</v>
      </c>
      <c r="I88" s="530">
        <v>0.24589756751833883</v>
      </c>
      <c r="J88" s="227">
        <v>0.31507258787697628</v>
      </c>
      <c r="K88" s="530">
        <v>0.34813935267081852</v>
      </c>
    </row>
    <row r="89" spans="1:11">
      <c r="A89" s="112" t="s">
        <v>83</v>
      </c>
      <c r="B89" s="531">
        <v>0.21846390254288278</v>
      </c>
      <c r="C89" s="176">
        <v>0.10381620686340479</v>
      </c>
      <c r="D89" s="531">
        <v>0.29027172401001577</v>
      </c>
      <c r="E89" s="176">
        <v>0</v>
      </c>
      <c r="F89" s="531">
        <v>3.5697393197861728E-2</v>
      </c>
      <c r="G89" s="176">
        <v>0</v>
      </c>
      <c r="H89" s="531">
        <v>0</v>
      </c>
      <c r="I89" s="530">
        <v>0</v>
      </c>
      <c r="J89" s="227">
        <v>0.32153561532060654</v>
      </c>
      <c r="K89" s="530">
        <v>0.26251807335966593</v>
      </c>
    </row>
    <row r="90" spans="1:11">
      <c r="A90" s="112" t="s">
        <v>84</v>
      </c>
      <c r="B90" s="531">
        <v>0</v>
      </c>
      <c r="C90" s="176">
        <v>8.0745938671537065E-2</v>
      </c>
      <c r="D90" s="531">
        <v>0</v>
      </c>
      <c r="E90" s="176">
        <v>0</v>
      </c>
      <c r="F90" s="531">
        <v>0.51850463619894149</v>
      </c>
      <c r="G90" s="176">
        <v>1.4228844303607524</v>
      </c>
      <c r="H90" s="531">
        <v>1.438868917466553</v>
      </c>
      <c r="I90" s="530">
        <v>1.0498253050951301</v>
      </c>
      <c r="J90" s="227">
        <v>2.1408778407025308</v>
      </c>
      <c r="K90" s="530">
        <v>3.3036889847416422</v>
      </c>
    </row>
    <row r="91" spans="1:11">
      <c r="A91" s="112" t="s">
        <v>77</v>
      </c>
      <c r="B91" s="531">
        <v>0</v>
      </c>
      <c r="C91" s="176">
        <v>5.2869364606363552E-2</v>
      </c>
      <c r="D91" s="531">
        <v>0</v>
      </c>
      <c r="E91" s="176">
        <v>0</v>
      </c>
      <c r="F91" s="531">
        <v>0</v>
      </c>
      <c r="G91" s="176">
        <v>0</v>
      </c>
      <c r="H91" s="531">
        <v>0</v>
      </c>
      <c r="I91" s="530">
        <v>6.0439469457369471E-2</v>
      </c>
      <c r="J91" s="227">
        <v>0</v>
      </c>
      <c r="K91" s="530">
        <v>0</v>
      </c>
    </row>
    <row r="92" spans="1:11">
      <c r="A92" s="463" t="s">
        <v>46</v>
      </c>
      <c r="B92" s="532">
        <v>100</v>
      </c>
      <c r="C92" s="533">
        <v>100</v>
      </c>
      <c r="D92" s="532">
        <v>100</v>
      </c>
      <c r="E92" s="533">
        <v>100</v>
      </c>
      <c r="F92" s="532">
        <v>100</v>
      </c>
      <c r="G92" s="533">
        <v>100</v>
      </c>
      <c r="H92" s="532">
        <v>100</v>
      </c>
      <c r="I92" s="529">
        <v>100</v>
      </c>
      <c r="J92" s="180">
        <v>100</v>
      </c>
      <c r="K92" s="529">
        <v>100</v>
      </c>
    </row>
    <row r="93" spans="1:11">
      <c r="A93" s="112" t="s">
        <v>78</v>
      </c>
      <c r="B93" s="531">
        <v>81.253958201393289</v>
      </c>
      <c r="C93" s="176">
        <v>87.412838622353078</v>
      </c>
      <c r="D93" s="531">
        <v>88.017413118866671</v>
      </c>
      <c r="E93" s="176">
        <v>91.445370036487205</v>
      </c>
      <c r="F93" s="531">
        <v>91.982102505874025</v>
      </c>
      <c r="G93" s="176">
        <v>91.490076000069465</v>
      </c>
      <c r="H93" s="531">
        <v>93.926151699318808</v>
      </c>
      <c r="I93" s="530">
        <v>94.159688484167873</v>
      </c>
      <c r="J93" s="227">
        <v>94.628592691285121</v>
      </c>
      <c r="K93" s="530">
        <v>94.813741961647651</v>
      </c>
    </row>
    <row r="94" spans="1:11">
      <c r="A94" s="112" t="s">
        <v>79</v>
      </c>
      <c r="B94" s="531">
        <v>5.810802870144878E-2</v>
      </c>
      <c r="C94" s="176">
        <v>0</v>
      </c>
      <c r="D94" s="531">
        <v>0</v>
      </c>
      <c r="E94" s="176">
        <v>5.6839364621468165E-2</v>
      </c>
      <c r="F94" s="531">
        <v>0.17706377668604065</v>
      </c>
      <c r="G94" s="176">
        <v>7.8720559379033703E-2</v>
      </c>
      <c r="H94" s="531">
        <v>0</v>
      </c>
      <c r="I94" s="530">
        <v>6.2254339493664698E-2</v>
      </c>
      <c r="J94" s="227">
        <v>0.36969686057747131</v>
      </c>
      <c r="K94" s="530">
        <v>7.53142923353224E-2</v>
      </c>
    </row>
    <row r="95" spans="1:11">
      <c r="A95" s="112" t="s">
        <v>80</v>
      </c>
      <c r="B95" s="531">
        <v>0.16191900132538536</v>
      </c>
      <c r="C95" s="176">
        <v>0</v>
      </c>
      <c r="D95" s="531">
        <v>0.1008386827024767</v>
      </c>
      <c r="E95" s="176">
        <v>0</v>
      </c>
      <c r="F95" s="531">
        <v>0</v>
      </c>
      <c r="G95" s="176">
        <v>3.4729658549573696E-2</v>
      </c>
      <c r="H95" s="531">
        <v>0.21298863448579769</v>
      </c>
      <c r="I95" s="530">
        <v>0.15929786870437734</v>
      </c>
      <c r="J95" s="227">
        <v>0.12843364961619944</v>
      </c>
      <c r="K95" s="530">
        <v>4.9823301083367126E-2</v>
      </c>
    </row>
    <row r="96" spans="1:11">
      <c r="A96" s="112" t="s">
        <v>81</v>
      </c>
      <c r="B96" s="531">
        <v>15.9007070898324</v>
      </c>
      <c r="C96" s="176">
        <v>11.601203420382451</v>
      </c>
      <c r="D96" s="531">
        <v>9.5138837649720855</v>
      </c>
      <c r="E96" s="176">
        <v>6.3507294385126425</v>
      </c>
      <c r="F96" s="531">
        <v>6.0842486312689008</v>
      </c>
      <c r="G96" s="176">
        <v>7.0541724790609104</v>
      </c>
      <c r="H96" s="531">
        <v>5.6105368170439878</v>
      </c>
      <c r="I96" s="530">
        <v>5.5400258782744567</v>
      </c>
      <c r="J96" s="227">
        <v>4.812060759919099</v>
      </c>
      <c r="K96" s="530">
        <v>4.909333178842477</v>
      </c>
    </row>
    <row r="97" spans="1:11">
      <c r="A97" s="112" t="s">
        <v>82</v>
      </c>
      <c r="B97" s="531">
        <v>1.0988293517363854</v>
      </c>
      <c r="C97" s="176">
        <v>0.6113324224287795</v>
      </c>
      <c r="D97" s="531">
        <v>1.0188396173049017</v>
      </c>
      <c r="E97" s="176">
        <v>0.90148454641575859</v>
      </c>
      <c r="F97" s="531">
        <v>0.64923384784881566</v>
      </c>
      <c r="G97" s="176">
        <v>0.52499667174105569</v>
      </c>
      <c r="H97" s="531">
        <v>0.15668129433437991</v>
      </c>
      <c r="I97" s="530">
        <v>7.8733429359634774E-2</v>
      </c>
      <c r="J97" s="227">
        <v>2.8807547577465297E-2</v>
      </c>
      <c r="K97" s="530">
        <v>9.0956491512658597E-2</v>
      </c>
    </row>
    <row r="98" spans="1:11">
      <c r="A98" s="112" t="s">
        <v>83</v>
      </c>
      <c r="B98" s="531">
        <v>0.10903416621507805</v>
      </c>
      <c r="C98" s="176">
        <v>7.2487475062384135E-2</v>
      </c>
      <c r="D98" s="531">
        <v>4.9804471334759834E-2</v>
      </c>
      <c r="E98" s="176">
        <v>0</v>
      </c>
      <c r="F98" s="531">
        <v>0.11579408888039483</v>
      </c>
      <c r="G98" s="176">
        <v>0</v>
      </c>
      <c r="H98" s="531">
        <v>0</v>
      </c>
      <c r="I98" s="530">
        <v>0</v>
      </c>
      <c r="J98" s="227">
        <v>0</v>
      </c>
      <c r="K98" s="530">
        <v>0</v>
      </c>
    </row>
    <row r="99" spans="1:11">
      <c r="A99" s="112" t="s">
        <v>84</v>
      </c>
      <c r="B99" s="531">
        <v>1.1902352395813611</v>
      </c>
      <c r="C99" s="176">
        <v>0.30213805977330022</v>
      </c>
      <c r="D99" s="531">
        <v>1.2992203448191053</v>
      </c>
      <c r="E99" s="176">
        <v>1.2455766139629261</v>
      </c>
      <c r="F99" s="531">
        <v>0.99155714944182749</v>
      </c>
      <c r="G99" s="176">
        <v>0.81730463119996755</v>
      </c>
      <c r="H99" s="531">
        <v>9.3641554817031736E-2</v>
      </c>
      <c r="I99" s="530">
        <v>0</v>
      </c>
      <c r="J99" s="227">
        <v>3.2408491024648454E-2</v>
      </c>
      <c r="K99" s="530">
        <v>6.0830774578529638E-2</v>
      </c>
    </row>
    <row r="100" spans="1:11">
      <c r="A100" s="112" t="s">
        <v>77</v>
      </c>
      <c r="B100" s="531">
        <v>0.22720892121465366</v>
      </c>
      <c r="C100" s="176">
        <v>0</v>
      </c>
      <c r="D100" s="531">
        <v>0</v>
      </c>
      <c r="E100" s="176">
        <v>0</v>
      </c>
      <c r="F100" s="531">
        <v>0</v>
      </c>
      <c r="G100" s="176">
        <v>0</v>
      </c>
      <c r="H100" s="531">
        <v>0</v>
      </c>
      <c r="I100" s="530">
        <v>0</v>
      </c>
      <c r="J100" s="227">
        <v>0</v>
      </c>
      <c r="K100" s="530">
        <v>0</v>
      </c>
    </row>
    <row r="101" spans="1:11">
      <c r="A101" s="463" t="s">
        <v>47</v>
      </c>
      <c r="B101" s="532">
        <v>100</v>
      </c>
      <c r="C101" s="533">
        <v>100</v>
      </c>
      <c r="D101" s="532">
        <v>100</v>
      </c>
      <c r="E101" s="533">
        <v>100</v>
      </c>
      <c r="F101" s="532">
        <v>100</v>
      </c>
      <c r="G101" s="533">
        <v>100</v>
      </c>
      <c r="H101" s="532">
        <v>100</v>
      </c>
      <c r="I101" s="529">
        <v>100</v>
      </c>
      <c r="J101" s="180">
        <v>100</v>
      </c>
      <c r="K101" s="529">
        <v>100</v>
      </c>
    </row>
    <row r="102" spans="1:11">
      <c r="A102" s="112" t="s">
        <v>78</v>
      </c>
      <c r="B102" s="531">
        <v>78.452518307471337</v>
      </c>
      <c r="C102" s="176">
        <v>82.907602481109308</v>
      </c>
      <c r="D102" s="531">
        <v>83.897288002006235</v>
      </c>
      <c r="E102" s="176">
        <v>80.938271175836789</v>
      </c>
      <c r="F102" s="531">
        <v>84.246505760944103</v>
      </c>
      <c r="G102" s="176">
        <v>87.511431330820571</v>
      </c>
      <c r="H102" s="531">
        <v>89.1145995801472</v>
      </c>
      <c r="I102" s="530">
        <v>92.879110949055544</v>
      </c>
      <c r="J102" s="227">
        <v>93.272129644880167</v>
      </c>
      <c r="K102" s="530">
        <v>93.513284595037888</v>
      </c>
    </row>
    <row r="103" spans="1:11">
      <c r="A103" s="112" t="s">
        <v>79</v>
      </c>
      <c r="B103" s="531">
        <v>3.3134757116955895</v>
      </c>
      <c r="C103" s="176">
        <v>4.498294120667043</v>
      </c>
      <c r="D103" s="531">
        <v>4.432970300576792</v>
      </c>
      <c r="E103" s="176">
        <v>4.7534844113864656</v>
      </c>
      <c r="F103" s="531">
        <v>2.3619447525037458</v>
      </c>
      <c r="G103" s="176">
        <v>1.6995290719041392</v>
      </c>
      <c r="H103" s="531">
        <v>1.8800637366899076</v>
      </c>
      <c r="I103" s="530">
        <v>2.4350610746926451</v>
      </c>
      <c r="J103" s="227">
        <v>2.4960076767184893</v>
      </c>
      <c r="K103" s="530">
        <v>2.5015163424026756</v>
      </c>
    </row>
    <row r="104" spans="1:11">
      <c r="A104" s="112" t="s">
        <v>80</v>
      </c>
      <c r="B104" s="531">
        <v>1.7716452000282559</v>
      </c>
      <c r="C104" s="176">
        <v>8.9144446674352076E-2</v>
      </c>
      <c r="D104" s="531">
        <v>2.6869200730842258E-2</v>
      </c>
      <c r="E104" s="176">
        <v>0.4787807166938931</v>
      </c>
      <c r="F104" s="531">
        <v>0</v>
      </c>
      <c r="G104" s="176">
        <v>1.7948257736981103E-2</v>
      </c>
      <c r="H104" s="531">
        <v>0</v>
      </c>
      <c r="I104" s="530">
        <v>6.0242396379114917E-2</v>
      </c>
      <c r="J104" s="227">
        <v>0</v>
      </c>
      <c r="K104" s="530">
        <v>0</v>
      </c>
    </row>
    <row r="105" spans="1:11">
      <c r="A105" s="112" t="s">
        <v>81</v>
      </c>
      <c r="B105" s="531">
        <v>14.943605924321272</v>
      </c>
      <c r="C105" s="176">
        <v>10.84015140554189</v>
      </c>
      <c r="D105" s="531">
        <v>11.186543904273995</v>
      </c>
      <c r="E105" s="176">
        <v>13.339821347885023</v>
      </c>
      <c r="F105" s="531">
        <v>12.839159181531116</v>
      </c>
      <c r="G105" s="176">
        <v>10.310846730425716</v>
      </c>
      <c r="H105" s="531">
        <v>8.2853481490224503</v>
      </c>
      <c r="I105" s="530">
        <v>4.3330928921898906</v>
      </c>
      <c r="J105" s="227">
        <v>2.7931940734587482</v>
      </c>
      <c r="K105" s="530">
        <v>3.1579400712770656</v>
      </c>
    </row>
    <row r="106" spans="1:11">
      <c r="A106" s="112" t="s">
        <v>82</v>
      </c>
      <c r="B106" s="531">
        <v>0.59667051260919735</v>
      </c>
      <c r="C106" s="176">
        <v>1.033795546511465</v>
      </c>
      <c r="D106" s="531">
        <v>0.28212660767384373</v>
      </c>
      <c r="E106" s="176">
        <v>4.2143130235306386E-2</v>
      </c>
      <c r="F106" s="531">
        <v>2.116437950272174E-2</v>
      </c>
      <c r="G106" s="176">
        <v>9.5724041263899218E-2</v>
      </c>
      <c r="H106" s="531">
        <v>0.17156635444681442</v>
      </c>
      <c r="I106" s="530">
        <v>9.6308567895558708E-2</v>
      </c>
      <c r="J106" s="227">
        <v>0.2173399311100449</v>
      </c>
      <c r="K106" s="530">
        <v>0.40483650419371853</v>
      </c>
    </row>
    <row r="107" spans="1:11">
      <c r="A107" s="112" t="s">
        <v>83</v>
      </c>
      <c r="B107" s="531">
        <v>0.78975252537144736</v>
      </c>
      <c r="C107" s="176">
        <v>0.63101199949593711</v>
      </c>
      <c r="D107" s="531">
        <v>0.15494572421452371</v>
      </c>
      <c r="E107" s="176">
        <v>0.32715234089882173</v>
      </c>
      <c r="F107" s="531">
        <v>0.40550951127214846</v>
      </c>
      <c r="G107" s="176">
        <v>0.28631744485184141</v>
      </c>
      <c r="H107" s="531">
        <v>0.38570814328952135</v>
      </c>
      <c r="I107" s="530">
        <v>0.12999675008124797</v>
      </c>
      <c r="J107" s="227">
        <v>0.93380978638385026</v>
      </c>
      <c r="K107" s="530">
        <v>0.22933557285442036</v>
      </c>
    </row>
    <row r="108" spans="1:11">
      <c r="A108" s="112" t="s">
        <v>84</v>
      </c>
      <c r="B108" s="531">
        <v>7.6761873366455527E-2</v>
      </c>
      <c r="C108" s="176">
        <v>0</v>
      </c>
      <c r="D108" s="531">
        <v>1.9256260523770285E-2</v>
      </c>
      <c r="E108" s="176">
        <v>0.1003614750964513</v>
      </c>
      <c r="F108" s="531">
        <v>4.232875900544348E-2</v>
      </c>
      <c r="G108" s="176">
        <v>0</v>
      </c>
      <c r="H108" s="531">
        <v>0.1028555048772057</v>
      </c>
      <c r="I108" s="530">
        <v>3.804782929207258E-2</v>
      </c>
      <c r="J108" s="227">
        <v>0.28751888744870852</v>
      </c>
      <c r="K108" s="530">
        <v>5.7064720006029482E-2</v>
      </c>
    </row>
    <row r="109" spans="1:11">
      <c r="A109" s="112" t="s">
        <v>77</v>
      </c>
      <c r="B109" s="531">
        <v>5.5569945136452477E-2</v>
      </c>
      <c r="C109" s="176">
        <v>0</v>
      </c>
      <c r="D109" s="531">
        <v>0</v>
      </c>
      <c r="E109" s="176">
        <v>1.9985401967258697E-2</v>
      </c>
      <c r="F109" s="531">
        <v>8.3387655240723654E-2</v>
      </c>
      <c r="G109" s="176">
        <v>7.820312299684623E-2</v>
      </c>
      <c r="H109" s="531">
        <v>5.9858531526898399E-2</v>
      </c>
      <c r="I109" s="530">
        <v>2.8139540413928674E-2</v>
      </c>
      <c r="J109" s="227">
        <v>0</v>
      </c>
      <c r="K109" s="530">
        <v>0.13602219422820863</v>
      </c>
    </row>
    <row r="110" spans="1:11">
      <c r="A110" s="463" t="s">
        <v>7</v>
      </c>
      <c r="B110" s="532">
        <v>100</v>
      </c>
      <c r="C110" s="533">
        <v>100</v>
      </c>
      <c r="D110" s="532">
        <v>100</v>
      </c>
      <c r="E110" s="533">
        <v>100</v>
      </c>
      <c r="F110" s="532">
        <v>100</v>
      </c>
      <c r="G110" s="533">
        <v>100</v>
      </c>
      <c r="H110" s="532">
        <v>100</v>
      </c>
      <c r="I110" s="529">
        <v>100</v>
      </c>
      <c r="J110" s="180">
        <v>100</v>
      </c>
      <c r="K110" s="529">
        <v>100</v>
      </c>
    </row>
    <row r="111" spans="1:11">
      <c r="A111" s="112" t="s">
        <v>78</v>
      </c>
      <c r="B111" s="531">
        <v>80.734051443959515</v>
      </c>
      <c r="C111" s="176">
        <v>82.706109368299892</v>
      </c>
      <c r="D111" s="531">
        <v>83.7200992026454</v>
      </c>
      <c r="E111" s="176">
        <v>88.411394153427835</v>
      </c>
      <c r="F111" s="531">
        <v>90.252618076178877</v>
      </c>
      <c r="G111" s="176">
        <v>88.26501124940657</v>
      </c>
      <c r="H111" s="531">
        <v>86.475542035343338</v>
      </c>
      <c r="I111" s="228">
        <v>87.707796662532317</v>
      </c>
      <c r="J111" s="227">
        <v>89.135473097796094</v>
      </c>
      <c r="K111" s="228">
        <v>90.446545849836184</v>
      </c>
    </row>
    <row r="112" spans="1:11">
      <c r="A112" s="112" t="s">
        <v>79</v>
      </c>
      <c r="B112" s="531">
        <v>7.7769523632649273E-2</v>
      </c>
      <c r="C112" s="176">
        <v>0.15233925387618769</v>
      </c>
      <c r="D112" s="531">
        <v>0.37120989893063816</v>
      </c>
      <c r="E112" s="176">
        <v>7.8539277763634688E-2</v>
      </c>
      <c r="F112" s="531">
        <v>7.0605862981507728E-2</v>
      </c>
      <c r="G112" s="176">
        <v>0.46184490267715234</v>
      </c>
      <c r="H112" s="531">
        <v>1.2510607466664019</v>
      </c>
      <c r="I112" s="228">
        <v>0.9122835711722026</v>
      </c>
      <c r="J112" s="227">
        <v>1.1343406764777857</v>
      </c>
      <c r="K112" s="228">
        <v>1.1484476832257187</v>
      </c>
    </row>
    <row r="113" spans="1:11">
      <c r="A113" s="112" t="s">
        <v>80</v>
      </c>
      <c r="B113" s="531">
        <v>5.2813631720679731E-2</v>
      </c>
      <c r="C113" s="176">
        <v>7.6169626938093843E-2</v>
      </c>
      <c r="D113" s="531">
        <v>0.21707245526547372</v>
      </c>
      <c r="E113" s="176">
        <v>0.17332806127146966</v>
      </c>
      <c r="F113" s="531">
        <v>0</v>
      </c>
      <c r="G113" s="176">
        <v>0</v>
      </c>
      <c r="H113" s="531">
        <v>0</v>
      </c>
      <c r="I113" s="228">
        <v>0.2485154947366508</v>
      </c>
      <c r="J113" s="227">
        <v>0.15162929516369725</v>
      </c>
      <c r="K113" s="228">
        <v>0</v>
      </c>
    </row>
    <row r="114" spans="1:11">
      <c r="A114" s="112" t="s">
        <v>81</v>
      </c>
      <c r="B114" s="531">
        <v>9.1680982449623922</v>
      </c>
      <c r="C114" s="176">
        <v>8.4994019273736718</v>
      </c>
      <c r="D114" s="531">
        <v>7.9842129123443293</v>
      </c>
      <c r="E114" s="176">
        <v>6.6297983436337136</v>
      </c>
      <c r="F114" s="531">
        <v>4.6017775430237631</v>
      </c>
      <c r="G114" s="176">
        <v>6.3486903213821293</v>
      </c>
      <c r="H114" s="531">
        <v>7.5336585462684056</v>
      </c>
      <c r="I114" s="228">
        <v>6.6644859091260154</v>
      </c>
      <c r="J114" s="227">
        <v>5.6793808150554455</v>
      </c>
      <c r="K114" s="228">
        <v>5.173550474829268</v>
      </c>
    </row>
    <row r="115" spans="1:11">
      <c r="A115" s="112" t="s">
        <v>82</v>
      </c>
      <c r="B115" s="531">
        <v>9.889497632092116</v>
      </c>
      <c r="C115" s="176">
        <v>8.5202780473492972</v>
      </c>
      <c r="D115" s="531">
        <v>7.5858022880610152</v>
      </c>
      <c r="E115" s="176">
        <v>4.2719950601502532</v>
      </c>
      <c r="F115" s="531">
        <v>5.0749985178158532</v>
      </c>
      <c r="G115" s="176">
        <v>4.8914277457840525</v>
      </c>
      <c r="H115" s="531">
        <v>4.7397386717218586</v>
      </c>
      <c r="I115" s="228">
        <v>4.3210802019018022</v>
      </c>
      <c r="J115" s="227">
        <v>3.6683732959698276</v>
      </c>
      <c r="K115" s="228">
        <v>3.1735806706491601</v>
      </c>
    </row>
    <row r="116" spans="1:11">
      <c r="A116" s="112" t="s">
        <v>83</v>
      </c>
      <c r="B116" s="531">
        <v>0</v>
      </c>
      <c r="C116" s="176">
        <v>4.5701776162856304E-2</v>
      </c>
      <c r="D116" s="531">
        <v>0.12160324275314008</v>
      </c>
      <c r="E116" s="176">
        <v>0.4349451037530942</v>
      </c>
      <c r="F116" s="531">
        <v>0</v>
      </c>
      <c r="G116" s="176">
        <v>0</v>
      </c>
      <c r="H116" s="531">
        <v>0</v>
      </c>
      <c r="I116" s="228">
        <v>0.14583816053101445</v>
      </c>
      <c r="J116" s="227">
        <v>0</v>
      </c>
      <c r="K116" s="228">
        <v>2.7176237902799653E-2</v>
      </c>
    </row>
    <row r="117" spans="1:11">
      <c r="A117" s="112" t="s">
        <v>84</v>
      </c>
      <c r="B117" s="531">
        <v>7.7769523632649273E-2</v>
      </c>
      <c r="C117" s="176">
        <v>0</v>
      </c>
      <c r="D117" s="531">
        <v>0</v>
      </c>
      <c r="E117" s="176">
        <v>0</v>
      </c>
      <c r="F117" s="531">
        <v>0</v>
      </c>
      <c r="G117" s="176">
        <v>3.3025780750098044E-2</v>
      </c>
      <c r="H117" s="531">
        <v>0</v>
      </c>
      <c r="I117" s="228">
        <v>0</v>
      </c>
      <c r="J117" s="227">
        <v>0</v>
      </c>
      <c r="K117" s="228">
        <v>3.0699083556866281E-2</v>
      </c>
    </row>
    <row r="118" spans="1:11">
      <c r="A118" s="112" t="s">
        <v>77</v>
      </c>
      <c r="B118" s="531">
        <v>0</v>
      </c>
      <c r="C118" s="176">
        <v>0</v>
      </c>
      <c r="D118" s="531">
        <v>0</v>
      </c>
      <c r="E118" s="176">
        <v>0</v>
      </c>
      <c r="F118" s="531">
        <v>0</v>
      </c>
      <c r="G118" s="176">
        <v>0</v>
      </c>
      <c r="H118" s="531">
        <v>0</v>
      </c>
      <c r="I118" s="228">
        <v>0</v>
      </c>
      <c r="J118" s="227">
        <v>0.23080281953714679</v>
      </c>
      <c r="K118" s="228">
        <v>0</v>
      </c>
    </row>
    <row r="119" spans="1:11">
      <c r="A119" s="463" t="s">
        <v>1</v>
      </c>
      <c r="B119" s="532">
        <v>100</v>
      </c>
      <c r="C119" s="533">
        <v>100</v>
      </c>
      <c r="D119" s="532">
        <v>100</v>
      </c>
      <c r="E119" s="533">
        <v>100</v>
      </c>
      <c r="F119" s="532">
        <v>100</v>
      </c>
      <c r="G119" s="533">
        <v>100</v>
      </c>
      <c r="H119" s="532">
        <v>100</v>
      </c>
      <c r="I119" s="529">
        <v>100</v>
      </c>
      <c r="J119" s="180">
        <v>100</v>
      </c>
      <c r="K119" s="529">
        <v>100</v>
      </c>
    </row>
    <row r="120" spans="1:11">
      <c r="A120" s="112" t="s">
        <v>78</v>
      </c>
      <c r="B120" s="531">
        <v>96.209037524287126</v>
      </c>
      <c r="C120" s="176">
        <v>97.509446446917053</v>
      </c>
      <c r="D120" s="531">
        <v>97.183039292955826</v>
      </c>
      <c r="E120" s="176">
        <v>97.158885817674644</v>
      </c>
      <c r="F120" s="531">
        <v>96.773622574595933</v>
      </c>
      <c r="G120" s="176">
        <v>96.94277534644533</v>
      </c>
      <c r="H120" s="531">
        <v>97.21342340325711</v>
      </c>
      <c r="I120" s="228">
        <v>97.290356940412835</v>
      </c>
      <c r="J120" s="227">
        <v>97.857774200981552</v>
      </c>
      <c r="K120" s="228">
        <v>98.191622779032343</v>
      </c>
    </row>
    <row r="121" spans="1:11">
      <c r="A121" s="112" t="s">
        <v>79</v>
      </c>
      <c r="B121" s="531">
        <v>0.10103805977979674</v>
      </c>
      <c r="C121" s="176">
        <v>0.13207612878510858</v>
      </c>
      <c r="D121" s="531">
        <v>8.4372410726916314E-2</v>
      </c>
      <c r="E121" s="176">
        <v>1.8661923700561248E-2</v>
      </c>
      <c r="F121" s="531">
        <v>6.7850718850859179E-2</v>
      </c>
      <c r="G121" s="176">
        <v>6.1682356969637274E-2</v>
      </c>
      <c r="H121" s="531">
        <v>0.19601860681902508</v>
      </c>
      <c r="I121" s="228">
        <v>9.8162540032468604E-2</v>
      </c>
      <c r="J121" s="227">
        <v>0.2159834641959259</v>
      </c>
      <c r="K121" s="228">
        <v>0.14061378015045475</v>
      </c>
    </row>
    <row r="122" spans="1:11">
      <c r="A122" s="112" t="s">
        <v>80</v>
      </c>
      <c r="B122" s="531">
        <v>0.36869394061096822</v>
      </c>
      <c r="C122" s="176">
        <v>0.11936478085984434</v>
      </c>
      <c r="D122" s="531">
        <v>6.8710466220722272E-2</v>
      </c>
      <c r="E122" s="176">
        <v>2.6846977955193377E-2</v>
      </c>
      <c r="F122" s="531">
        <v>7.0481827807472988E-2</v>
      </c>
      <c r="G122" s="176">
        <v>0.11015265015236872</v>
      </c>
      <c r="H122" s="531">
        <v>0.12303866403775333</v>
      </c>
      <c r="I122" s="228">
        <v>0.22109773562222199</v>
      </c>
      <c r="J122" s="227">
        <v>7.3393107100972271E-2</v>
      </c>
      <c r="K122" s="228">
        <v>0.19208549104478906</v>
      </c>
    </row>
    <row r="123" spans="1:11">
      <c r="A123" s="112" t="s">
        <v>81</v>
      </c>
      <c r="B123" s="531">
        <v>1.9395327464623111</v>
      </c>
      <c r="C123" s="176">
        <v>1.1893816712810601</v>
      </c>
      <c r="D123" s="531">
        <v>1.5994550316943867</v>
      </c>
      <c r="E123" s="176">
        <v>2.0504379413278944</v>
      </c>
      <c r="F123" s="531">
        <v>1.9836169615634847</v>
      </c>
      <c r="G123" s="176">
        <v>0.52066476225321201</v>
      </c>
      <c r="H123" s="531">
        <v>0.34841789909756316</v>
      </c>
      <c r="I123" s="228">
        <v>0.32061670348059379</v>
      </c>
      <c r="J123" s="227">
        <v>0.43052245299436315</v>
      </c>
      <c r="K123" s="228">
        <v>0.24602411036281557</v>
      </c>
    </row>
    <row r="124" spans="1:11">
      <c r="A124" s="112" t="s">
        <v>82</v>
      </c>
      <c r="B124" s="531">
        <v>0.64729485746125814</v>
      </c>
      <c r="C124" s="176">
        <v>0.443155896846541</v>
      </c>
      <c r="D124" s="531">
        <v>0.45436479868507029</v>
      </c>
      <c r="E124" s="176">
        <v>0.25250892375540113</v>
      </c>
      <c r="F124" s="531">
        <v>0.57007360726632561</v>
      </c>
      <c r="G124" s="176">
        <v>1.0859691009698751</v>
      </c>
      <c r="H124" s="531">
        <v>0.78706415182281209</v>
      </c>
      <c r="I124" s="228">
        <v>0.66429268000154207</v>
      </c>
      <c r="J124" s="227">
        <v>0.47014234961119533</v>
      </c>
      <c r="K124" s="228">
        <v>0.30509656613014741</v>
      </c>
    </row>
    <row r="125" spans="1:11">
      <c r="A125" s="112" t="s">
        <v>83</v>
      </c>
      <c r="B125" s="531">
        <v>8.2675726623754886E-2</v>
      </c>
      <c r="C125" s="176">
        <v>0.12772292744084002</v>
      </c>
      <c r="D125" s="531">
        <v>0.12571657606315975</v>
      </c>
      <c r="E125" s="176">
        <v>2.332740462570156E-2</v>
      </c>
      <c r="F125" s="531">
        <v>0.37082690173366162</v>
      </c>
      <c r="G125" s="176">
        <v>0.99067025034124645</v>
      </c>
      <c r="H125" s="531">
        <v>0.92160175642484132</v>
      </c>
      <c r="I125" s="228">
        <v>1.265904116258715</v>
      </c>
      <c r="J125" s="227">
        <v>0.88209297606641845</v>
      </c>
      <c r="K125" s="228">
        <v>0.56338854541078354</v>
      </c>
    </row>
    <row r="126" spans="1:11">
      <c r="A126" s="112" t="s">
        <v>84</v>
      </c>
      <c r="B126" s="531">
        <v>0.50708985060478107</v>
      </c>
      <c r="C126" s="176">
        <v>0.38221107802678089</v>
      </c>
      <c r="D126" s="531">
        <v>0.42977722989040007</v>
      </c>
      <c r="E126" s="176">
        <v>0.40319577258317851</v>
      </c>
      <c r="F126" s="531">
        <v>0.13944877470053196</v>
      </c>
      <c r="G126" s="176">
        <v>0.25142010141236176</v>
      </c>
      <c r="H126" s="531">
        <v>0.38291472079039118</v>
      </c>
      <c r="I126" s="228">
        <v>0.12279241371334253</v>
      </c>
      <c r="J126" s="227">
        <v>7.0091449049569585E-2</v>
      </c>
      <c r="K126" s="228">
        <v>0.36116872786866444</v>
      </c>
    </row>
    <row r="127" spans="1:11">
      <c r="A127" s="112" t="s">
        <v>77</v>
      </c>
      <c r="B127" s="531">
        <v>0.14463729417000445</v>
      </c>
      <c r="C127" s="176">
        <v>9.664106984276237E-2</v>
      </c>
      <c r="D127" s="531">
        <v>5.4564193763514741E-2</v>
      </c>
      <c r="E127" s="176">
        <v>6.6135238377427588E-2</v>
      </c>
      <c r="F127" s="531">
        <v>2.4078633481738509E-2</v>
      </c>
      <c r="G127" s="176">
        <v>3.6665431455969427E-2</v>
      </c>
      <c r="H127" s="531">
        <v>2.7520797750500588E-2</v>
      </c>
      <c r="I127" s="228">
        <v>1.6776870478276452E-2</v>
      </c>
      <c r="J127" s="227">
        <v>0</v>
      </c>
      <c r="K127" s="228">
        <v>0</v>
      </c>
    </row>
    <row r="128" spans="1:11" ht="13.5" customHeight="1">
      <c r="A128" s="464" t="s">
        <v>305</v>
      </c>
      <c r="B128" s="172"/>
      <c r="C128" s="151"/>
      <c r="D128" s="172"/>
      <c r="E128" s="151"/>
      <c r="F128" s="172"/>
      <c r="G128" s="151"/>
      <c r="H128" s="172"/>
      <c r="I128" s="151"/>
      <c r="J128" s="172"/>
      <c r="K128" s="151"/>
    </row>
    <row r="129" spans="1:11">
      <c r="A129" s="463" t="s">
        <v>282</v>
      </c>
      <c r="B129" s="532">
        <v>100</v>
      </c>
      <c r="C129" s="533">
        <v>100</v>
      </c>
      <c r="D129" s="532">
        <v>100</v>
      </c>
      <c r="E129" s="533">
        <v>100</v>
      </c>
      <c r="F129" s="532">
        <v>100</v>
      </c>
      <c r="G129" s="533">
        <v>100</v>
      </c>
      <c r="H129" s="532">
        <v>100</v>
      </c>
      <c r="I129" s="179">
        <v>100</v>
      </c>
      <c r="J129" s="180">
        <v>100</v>
      </c>
      <c r="K129" s="179">
        <v>100</v>
      </c>
    </row>
    <row r="130" spans="1:11">
      <c r="A130" s="112" t="s">
        <v>78</v>
      </c>
      <c r="B130" s="531">
        <v>74.158147013317972</v>
      </c>
      <c r="C130" s="176">
        <v>79.866019907674556</v>
      </c>
      <c r="D130" s="531">
        <v>83.682487350321679</v>
      </c>
      <c r="E130" s="176">
        <v>85.879152468694343</v>
      </c>
      <c r="F130" s="531">
        <v>88.904357622822189</v>
      </c>
      <c r="G130" s="176">
        <v>90.374834300111871</v>
      </c>
      <c r="H130" s="531">
        <v>90.995472758495083</v>
      </c>
      <c r="I130" s="530">
        <v>89.42303144951525</v>
      </c>
      <c r="J130" s="227">
        <v>84.624724558168822</v>
      </c>
      <c r="K130" s="530">
        <v>88.165788947403513</v>
      </c>
    </row>
    <row r="131" spans="1:11">
      <c r="A131" s="112" t="s">
        <v>79</v>
      </c>
      <c r="B131" s="531">
        <v>0.37314564815095713</v>
      </c>
      <c r="C131" s="176">
        <v>0.44900461627236005</v>
      </c>
      <c r="D131" s="531">
        <v>8.7002312429883003E-2</v>
      </c>
      <c r="E131" s="176">
        <v>0.56090754841333279</v>
      </c>
      <c r="F131" s="531">
        <v>0.42489840260733108</v>
      </c>
      <c r="G131" s="176">
        <v>0.26605996220632339</v>
      </c>
      <c r="H131" s="531">
        <v>0.28828641307175934</v>
      </c>
      <c r="I131" s="530">
        <v>0.79569638212343352</v>
      </c>
      <c r="J131" s="227">
        <v>1.1392424038014719</v>
      </c>
      <c r="K131" s="530">
        <v>1.2665822278514764</v>
      </c>
    </row>
    <row r="132" spans="1:11">
      <c r="A132" s="112" t="s">
        <v>80</v>
      </c>
      <c r="B132" s="531">
        <v>0.79710584594848766</v>
      </c>
      <c r="C132" s="176">
        <v>0</v>
      </c>
      <c r="D132" s="531">
        <v>0</v>
      </c>
      <c r="E132" s="176">
        <v>0</v>
      </c>
      <c r="F132" s="531">
        <v>0.24383374240534345</v>
      </c>
      <c r="G132" s="176">
        <v>3.948593078680418E-2</v>
      </c>
      <c r="H132" s="531">
        <v>0.29557162928656922</v>
      </c>
      <c r="I132" s="530">
        <v>8.6308820052021756E-2</v>
      </c>
      <c r="J132" s="227">
        <v>0.19936742066525762</v>
      </c>
      <c r="K132" s="530">
        <v>0.19998666755549629</v>
      </c>
    </row>
    <row r="133" spans="1:11">
      <c r="A133" s="112" t="s">
        <v>81</v>
      </c>
      <c r="B133" s="531">
        <v>17.95573825197949</v>
      </c>
      <c r="C133" s="176">
        <v>14.521422388920946</v>
      </c>
      <c r="D133" s="531">
        <v>11.986858071754012</v>
      </c>
      <c r="E133" s="176">
        <v>10.003786125951789</v>
      </c>
      <c r="F133" s="531">
        <v>8.1213535589264882</v>
      </c>
      <c r="G133" s="176">
        <v>6.0526291048915546</v>
      </c>
      <c r="H133" s="531">
        <v>5.5825571108913978</v>
      </c>
      <c r="I133" s="530">
        <v>6.6032158902813904</v>
      </c>
      <c r="J133" s="227">
        <v>7.9402197538636807</v>
      </c>
      <c r="K133" s="530">
        <v>5.5179654689687361</v>
      </c>
    </row>
    <row r="134" spans="1:11">
      <c r="A134" s="112" t="s">
        <v>82</v>
      </c>
      <c r="B134" s="531">
        <v>4.3184782938446142</v>
      </c>
      <c r="C134" s="176">
        <v>3.2250793421811883</v>
      </c>
      <c r="D134" s="531">
        <v>2.7142431943585867</v>
      </c>
      <c r="E134" s="176">
        <v>1.9996354100935314</v>
      </c>
      <c r="F134" s="531">
        <v>1.7325876151772421</v>
      </c>
      <c r="G134" s="176">
        <v>1.5239689001287993</v>
      </c>
      <c r="H134" s="531">
        <v>1.5715252120518293</v>
      </c>
      <c r="I134" s="530">
        <v>2.007566800662095</v>
      </c>
      <c r="J134" s="227">
        <v>3.6620647269565736</v>
      </c>
      <c r="K134" s="530">
        <v>2.9014732351176589</v>
      </c>
    </row>
    <row r="135" spans="1:11">
      <c r="A135" s="112" t="s">
        <v>83</v>
      </c>
      <c r="B135" s="531">
        <v>0.58778023844917027</v>
      </c>
      <c r="C135" s="176">
        <v>0.60137766878245813</v>
      </c>
      <c r="D135" s="531">
        <v>0.76241500103029058</v>
      </c>
      <c r="E135" s="176">
        <v>0.83294770939379914</v>
      </c>
      <c r="F135" s="531">
        <v>0.45225928459340925</v>
      </c>
      <c r="G135" s="176">
        <v>1.2701307736422009</v>
      </c>
      <c r="H135" s="531">
        <v>0.86798147473591092</v>
      </c>
      <c r="I135" s="530">
        <v>0.50957673208796406</v>
      </c>
      <c r="J135" s="227">
        <v>1.3715878940504564</v>
      </c>
      <c r="K135" s="530">
        <v>0</v>
      </c>
    </row>
    <row r="136" spans="1:11">
      <c r="A136" s="112" t="s">
        <v>84</v>
      </c>
      <c r="B136" s="531">
        <v>1.5585656645329613</v>
      </c>
      <c r="C136" s="176">
        <v>1.1396422388920946</v>
      </c>
      <c r="D136" s="531">
        <v>0.76699407010554754</v>
      </c>
      <c r="E136" s="176">
        <v>0.72357073745319933</v>
      </c>
      <c r="F136" s="531">
        <v>0.12070977346799179</v>
      </c>
      <c r="G136" s="176">
        <v>0.47289102823244056</v>
      </c>
      <c r="H136" s="531">
        <v>0.39860540146745066</v>
      </c>
      <c r="I136" s="530">
        <v>0.57460392527784354</v>
      </c>
      <c r="J136" s="227">
        <v>0.76299260991440687</v>
      </c>
      <c r="K136" s="530">
        <v>1.5765615625624958</v>
      </c>
    </row>
    <row r="137" spans="1:11">
      <c r="A137" s="112" t="s">
        <v>77</v>
      </c>
      <c r="B137" s="531">
        <v>0.25103904377635533</v>
      </c>
      <c r="C137" s="176">
        <v>0.19745383727639929</v>
      </c>
      <c r="D137" s="531">
        <v>0</v>
      </c>
      <c r="E137" s="176">
        <v>0</v>
      </c>
      <c r="F137" s="531">
        <v>0</v>
      </c>
      <c r="G137" s="176">
        <v>0</v>
      </c>
      <c r="H137" s="531">
        <v>0</v>
      </c>
      <c r="I137" s="530">
        <v>0</v>
      </c>
      <c r="J137" s="227">
        <v>0.2998006325793347</v>
      </c>
      <c r="K137" s="530">
        <v>0.37164189054063063</v>
      </c>
    </row>
    <row r="138" spans="1:11">
      <c r="A138" s="463" t="s">
        <v>290</v>
      </c>
      <c r="B138" s="532">
        <v>100</v>
      </c>
      <c r="C138" s="533">
        <v>100</v>
      </c>
      <c r="D138" s="532">
        <v>100</v>
      </c>
      <c r="E138" s="533">
        <v>100</v>
      </c>
      <c r="F138" s="532">
        <v>100</v>
      </c>
      <c r="G138" s="533">
        <v>100</v>
      </c>
      <c r="H138" s="532">
        <v>100</v>
      </c>
      <c r="I138" s="529">
        <v>100</v>
      </c>
      <c r="J138" s="180">
        <v>100</v>
      </c>
      <c r="K138" s="529">
        <v>100</v>
      </c>
    </row>
    <row r="139" spans="1:11">
      <c r="A139" s="112" t="s">
        <v>78</v>
      </c>
      <c r="B139" s="531">
        <v>84.127910999183612</v>
      </c>
      <c r="C139" s="176">
        <v>87.064286054770363</v>
      </c>
      <c r="D139" s="531">
        <v>87.838206904516298</v>
      </c>
      <c r="E139" s="176">
        <v>88.116548588524992</v>
      </c>
      <c r="F139" s="531">
        <v>90.854468994570055</v>
      </c>
      <c r="G139" s="176">
        <v>93.266436053430795</v>
      </c>
      <c r="H139" s="531">
        <v>92.156531208359254</v>
      </c>
      <c r="I139" s="530">
        <v>93.178588346755092</v>
      </c>
      <c r="J139" s="227">
        <v>92.812693205744068</v>
      </c>
      <c r="K139" s="530">
        <v>93.254345024514024</v>
      </c>
    </row>
    <row r="140" spans="1:11">
      <c r="A140" s="112" t="s">
        <v>79</v>
      </c>
      <c r="B140" s="531">
        <v>0.28034150188877666</v>
      </c>
      <c r="C140" s="176">
        <v>0.46103749076435396</v>
      </c>
      <c r="D140" s="531">
        <v>0.33943589655554501</v>
      </c>
      <c r="E140" s="176">
        <v>0.3146509341199607</v>
      </c>
      <c r="F140" s="531">
        <v>0.17044927662092405</v>
      </c>
      <c r="G140" s="176">
        <v>0.21441198485229318</v>
      </c>
      <c r="H140" s="531">
        <v>0.36546906775914406</v>
      </c>
      <c r="I140" s="530">
        <v>0.44243336521877497</v>
      </c>
      <c r="J140" s="227">
        <v>0.54262264780305813</v>
      </c>
      <c r="K140" s="530">
        <v>0.59135212309548102</v>
      </c>
    </row>
    <row r="141" spans="1:11">
      <c r="A141" s="112" t="s">
        <v>80</v>
      </c>
      <c r="B141" s="531">
        <v>0.59776667727518018</v>
      </c>
      <c r="C141" s="176">
        <v>0.14747241223157043</v>
      </c>
      <c r="D141" s="531">
        <v>5.0564243900688081E-2</v>
      </c>
      <c r="E141" s="176">
        <v>4.9752498130079252E-2</v>
      </c>
      <c r="F141" s="531">
        <v>0.13895001479287764</v>
      </c>
      <c r="G141" s="176">
        <v>4.5270924262854652E-2</v>
      </c>
      <c r="H141" s="531">
        <v>0.11013711294948739</v>
      </c>
      <c r="I141" s="530">
        <v>0.1611342681925344</v>
      </c>
      <c r="J141" s="227">
        <v>0.16168200273223463</v>
      </c>
      <c r="K141" s="530">
        <v>0.2563311194931806</v>
      </c>
    </row>
    <row r="142" spans="1:11">
      <c r="A142" s="112" t="s">
        <v>81</v>
      </c>
      <c r="B142" s="531">
        <v>10.972201082068384</v>
      </c>
      <c r="C142" s="176">
        <v>9.0327597301999667</v>
      </c>
      <c r="D142" s="531">
        <v>8.4868337887756748</v>
      </c>
      <c r="E142" s="176">
        <v>9.0877307986452536</v>
      </c>
      <c r="F142" s="531">
        <v>7.0873339113104423</v>
      </c>
      <c r="G142" s="176">
        <v>4.0642458294508197</v>
      </c>
      <c r="H142" s="531">
        <v>4.7855351190023754</v>
      </c>
      <c r="I142" s="530">
        <v>4.0799343025775991</v>
      </c>
      <c r="J142" s="227">
        <v>4.1852480575851381</v>
      </c>
      <c r="K142" s="530">
        <v>3.0872821597781606</v>
      </c>
    </row>
    <row r="143" spans="1:11">
      <c r="A143" s="112" t="s">
        <v>82</v>
      </c>
      <c r="B143" s="531">
        <v>2.5853408792151544</v>
      </c>
      <c r="C143" s="176">
        <v>2.3096563147984841</v>
      </c>
      <c r="D143" s="531">
        <v>2.2878759740249608</v>
      </c>
      <c r="E143" s="176">
        <v>1.3695383606888032</v>
      </c>
      <c r="F143" s="531">
        <v>1.1635591810780697</v>
      </c>
      <c r="G143" s="176">
        <v>1.2949428489298147</v>
      </c>
      <c r="H143" s="531">
        <v>1.2730919520794974</v>
      </c>
      <c r="I143" s="530">
        <v>1.0798373659576881</v>
      </c>
      <c r="J143" s="227">
        <v>1.0151335204397072</v>
      </c>
      <c r="K143" s="530">
        <v>1.3139325858579671</v>
      </c>
    </row>
    <row r="144" spans="1:11">
      <c r="A144" s="112" t="s">
        <v>83</v>
      </c>
      <c r="B144" s="531">
        <v>0.45773429824682788</v>
      </c>
      <c r="C144" s="176">
        <v>0.41724265319255427</v>
      </c>
      <c r="D144" s="531">
        <v>0.36034826903299005</v>
      </c>
      <c r="E144" s="176">
        <v>0.49987813999613406</v>
      </c>
      <c r="F144" s="531">
        <v>0.45202912651369409</v>
      </c>
      <c r="G144" s="176">
        <v>0.69822762942832262</v>
      </c>
      <c r="H144" s="531">
        <v>0.78399009696719624</v>
      </c>
      <c r="I144" s="530">
        <v>0.70708862750549162</v>
      </c>
      <c r="J144" s="227">
        <v>0.93631088835868337</v>
      </c>
      <c r="K144" s="530">
        <v>0.78195127352745064</v>
      </c>
    </row>
    <row r="145" spans="1:11">
      <c r="A145" s="112" t="s">
        <v>84</v>
      </c>
      <c r="B145" s="531">
        <v>0.88447328730160923</v>
      </c>
      <c r="C145" s="176">
        <v>0.51213146793145359</v>
      </c>
      <c r="D145" s="531">
        <v>0.54075649727124753</v>
      </c>
      <c r="E145" s="176">
        <v>0.50576103673448802</v>
      </c>
      <c r="F145" s="531">
        <v>0.1332094951139346</v>
      </c>
      <c r="G145" s="176">
        <v>0.41646472964509534</v>
      </c>
      <c r="H145" s="531">
        <v>0.50756145573341238</v>
      </c>
      <c r="I145" s="530">
        <v>0.16918183663801853</v>
      </c>
      <c r="J145" s="227">
        <v>0.28894549765550476</v>
      </c>
      <c r="K145" s="530">
        <v>0.70255459405208143</v>
      </c>
    </row>
    <row r="146" spans="1:11">
      <c r="A146" s="112" t="s">
        <v>77</v>
      </c>
      <c r="B146" s="531">
        <v>9.4231274820462438E-2</v>
      </c>
      <c r="C146" s="176">
        <v>5.5413876111256762E-2</v>
      </c>
      <c r="D146" s="531">
        <v>9.5978425922602376E-2</v>
      </c>
      <c r="E146" s="176">
        <v>5.613964316029213E-2</v>
      </c>
      <c r="F146" s="531">
        <v>0</v>
      </c>
      <c r="G146" s="176">
        <v>0</v>
      </c>
      <c r="H146" s="531">
        <v>1.7683987149636007E-2</v>
      </c>
      <c r="I146" s="530">
        <v>0.18180188715480045</v>
      </c>
      <c r="J146" s="227">
        <v>5.7364179681607549E-2</v>
      </c>
      <c r="K146" s="530">
        <v>1.2251119681659369E-2</v>
      </c>
    </row>
    <row r="147" spans="1:11">
      <c r="A147" s="463" t="s">
        <v>284</v>
      </c>
      <c r="B147" s="532">
        <v>100</v>
      </c>
      <c r="C147" s="533">
        <v>100</v>
      </c>
      <c r="D147" s="532">
        <v>100</v>
      </c>
      <c r="E147" s="533">
        <v>100</v>
      </c>
      <c r="F147" s="532">
        <v>100</v>
      </c>
      <c r="G147" s="533">
        <v>100</v>
      </c>
      <c r="H147" s="532">
        <v>100</v>
      </c>
      <c r="I147" s="179">
        <v>100</v>
      </c>
      <c r="J147" s="180">
        <v>100</v>
      </c>
      <c r="K147" s="179">
        <v>100</v>
      </c>
    </row>
    <row r="148" spans="1:11">
      <c r="A148" s="112" t="s">
        <v>78</v>
      </c>
      <c r="B148" s="531">
        <v>88.519390388742679</v>
      </c>
      <c r="C148" s="176">
        <v>91.707186636974768</v>
      </c>
      <c r="D148" s="531">
        <v>92.057568545167001</v>
      </c>
      <c r="E148" s="176">
        <v>93.140191902804531</v>
      </c>
      <c r="F148" s="531">
        <v>93.1543058520664</v>
      </c>
      <c r="G148" s="176">
        <v>94.484592776020676</v>
      </c>
      <c r="H148" s="531">
        <v>95.537625936618582</v>
      </c>
      <c r="I148" s="228">
        <v>95.65636548306135</v>
      </c>
      <c r="J148" s="227">
        <v>96.251497049984934</v>
      </c>
      <c r="K148" s="228">
        <v>96.74492310958064</v>
      </c>
    </row>
    <row r="149" spans="1:11">
      <c r="A149" s="112" t="s">
        <v>79</v>
      </c>
      <c r="B149" s="531">
        <v>0.28174166086890617</v>
      </c>
      <c r="C149" s="176">
        <v>0.33674957279598244</v>
      </c>
      <c r="D149" s="531">
        <v>0.37255531371842854</v>
      </c>
      <c r="E149" s="176">
        <v>0.3640074109471253</v>
      </c>
      <c r="F149" s="531">
        <v>0.20795195940681346</v>
      </c>
      <c r="G149" s="176">
        <v>0.17576518496716492</v>
      </c>
      <c r="H149" s="531">
        <v>0.31891655113290551</v>
      </c>
      <c r="I149" s="228">
        <v>0.27139701068720262</v>
      </c>
      <c r="J149" s="227">
        <v>0.37490540113592113</v>
      </c>
      <c r="K149" s="228">
        <v>0.290019576395113</v>
      </c>
    </row>
    <row r="150" spans="1:11">
      <c r="A150" s="112" t="s">
        <v>80</v>
      </c>
      <c r="B150" s="531">
        <v>0.5013984969844838</v>
      </c>
      <c r="C150" s="176">
        <v>0.21884544197336922</v>
      </c>
      <c r="D150" s="531">
        <v>7.1559431908930049E-2</v>
      </c>
      <c r="E150" s="176">
        <v>8.8066309100110957E-2</v>
      </c>
      <c r="F150" s="531">
        <v>8.3301291960860446E-2</v>
      </c>
      <c r="G150" s="176">
        <v>8.9242770183242393E-2</v>
      </c>
      <c r="H150" s="531">
        <v>8.4644442741757114E-2</v>
      </c>
      <c r="I150" s="228">
        <v>0.12678784507025118</v>
      </c>
      <c r="J150" s="227">
        <v>7.8342554426492086E-2</v>
      </c>
      <c r="K150" s="228">
        <v>0.10115453559130147</v>
      </c>
    </row>
    <row r="151" spans="1:11">
      <c r="A151" s="112" t="s">
        <v>81</v>
      </c>
      <c r="B151" s="531">
        <v>8.5672065958772592</v>
      </c>
      <c r="C151" s="176">
        <v>6.0849728636665592</v>
      </c>
      <c r="D151" s="531">
        <v>5.6567574338819036</v>
      </c>
      <c r="E151" s="176">
        <v>5.0567526050162872</v>
      </c>
      <c r="F151" s="531">
        <v>5.3155413021136768</v>
      </c>
      <c r="G151" s="176">
        <v>3.7300606450340479</v>
      </c>
      <c r="H151" s="531">
        <v>2.8208429169732705</v>
      </c>
      <c r="I151" s="228">
        <v>2.7580630789257623</v>
      </c>
      <c r="J151" s="227">
        <v>2.3079673673717802</v>
      </c>
      <c r="K151" s="228">
        <v>1.8369380631161847</v>
      </c>
    </row>
    <row r="152" spans="1:11">
      <c r="A152" s="112" t="s">
        <v>82</v>
      </c>
      <c r="B152" s="531">
        <v>1.1629104893854465</v>
      </c>
      <c r="C152" s="176">
        <v>1.0601344491470543</v>
      </c>
      <c r="D152" s="531">
        <v>1.2009692623271691</v>
      </c>
      <c r="E152" s="176">
        <v>0.8721165715525756</v>
      </c>
      <c r="F152" s="531">
        <v>0.7289616222813633</v>
      </c>
      <c r="G152" s="176">
        <v>0.80794555359799125</v>
      </c>
      <c r="H152" s="531">
        <v>0.69486509656405726</v>
      </c>
      <c r="I152" s="228">
        <v>0.46006626769267489</v>
      </c>
      <c r="J152" s="227">
        <v>0.38776349916606045</v>
      </c>
      <c r="K152" s="228">
        <v>0.41083895466767306</v>
      </c>
    </row>
    <row r="153" spans="1:11">
      <c r="A153" s="112" t="s">
        <v>83</v>
      </c>
      <c r="B153" s="531">
        <v>0.4986754783549518</v>
      </c>
      <c r="C153" s="176">
        <v>0.22331593878343994</v>
      </c>
      <c r="D153" s="531">
        <v>0.26956140488232622</v>
      </c>
      <c r="E153" s="176">
        <v>0.19839072754662129</v>
      </c>
      <c r="F153" s="531">
        <v>0.32864845160145978</v>
      </c>
      <c r="G153" s="176">
        <v>0.47761128615002835</v>
      </c>
      <c r="H153" s="531">
        <v>0.29958060883280302</v>
      </c>
      <c r="I153" s="228">
        <v>0.48413491463028485</v>
      </c>
      <c r="J153" s="227">
        <v>0.35206696987286401</v>
      </c>
      <c r="K153" s="228">
        <v>0.1919901882164253</v>
      </c>
    </row>
    <row r="154" spans="1:11">
      <c r="A154" s="112" t="s">
        <v>84</v>
      </c>
      <c r="B154" s="531">
        <v>0.4143072844832868</v>
      </c>
      <c r="C154" s="176">
        <v>0.30721086957430005</v>
      </c>
      <c r="D154" s="531">
        <v>0.35462630944365281</v>
      </c>
      <c r="E154" s="176">
        <v>0.23276259924181222</v>
      </c>
      <c r="F154" s="531">
        <v>0.15383624668178794</v>
      </c>
      <c r="G154" s="176">
        <v>0.200550645272079</v>
      </c>
      <c r="H154" s="531">
        <v>0.21988761299780113</v>
      </c>
      <c r="I154" s="228">
        <v>0.14145262175628129</v>
      </c>
      <c r="J154" s="227">
        <v>0.13381606307080771</v>
      </c>
      <c r="K154" s="228">
        <v>0.20649558941459503</v>
      </c>
    </row>
    <row r="155" spans="1:11">
      <c r="A155" s="112" t="s">
        <v>77</v>
      </c>
      <c r="B155" s="531">
        <v>5.4369605302988018E-2</v>
      </c>
      <c r="C155" s="176">
        <v>6.1584227084525815E-2</v>
      </c>
      <c r="D155" s="531">
        <v>1.6402298670591734E-2</v>
      </c>
      <c r="E155" s="176">
        <v>4.7711873790946192E-2</v>
      </c>
      <c r="F155" s="531">
        <v>2.7453273887643428E-2</v>
      </c>
      <c r="G155" s="176">
        <v>3.42311387747746E-2</v>
      </c>
      <c r="H155" s="531">
        <v>2.3636834138816884E-2</v>
      </c>
      <c r="I155" s="228">
        <v>0.10173277817618184</v>
      </c>
      <c r="J155" s="227">
        <v>0.11364109497113663</v>
      </c>
      <c r="K155" s="228">
        <v>0.21763998301806689</v>
      </c>
    </row>
    <row r="156" spans="1:11">
      <c r="A156" s="464" t="s">
        <v>301</v>
      </c>
      <c r="B156" s="172"/>
      <c r="C156" s="151"/>
      <c r="D156" s="172"/>
      <c r="E156" s="151"/>
      <c r="F156" s="172"/>
      <c r="G156" s="151"/>
      <c r="H156" s="172"/>
      <c r="I156" s="151"/>
      <c r="J156" s="172"/>
      <c r="K156" s="151"/>
    </row>
    <row r="157" spans="1:11">
      <c r="A157" s="463" t="s">
        <v>285</v>
      </c>
      <c r="B157" s="532">
        <v>100</v>
      </c>
      <c r="C157" s="533">
        <v>100</v>
      </c>
      <c r="D157" s="532">
        <v>100</v>
      </c>
      <c r="E157" s="533">
        <v>100</v>
      </c>
      <c r="F157" s="532">
        <v>100</v>
      </c>
      <c r="G157" s="533">
        <v>100</v>
      </c>
      <c r="H157" s="532">
        <v>100</v>
      </c>
      <c r="I157" s="529">
        <v>100</v>
      </c>
      <c r="J157" s="180">
        <v>100</v>
      </c>
      <c r="K157" s="529">
        <v>100</v>
      </c>
    </row>
    <row r="158" spans="1:11">
      <c r="A158" s="112" t="s">
        <v>78</v>
      </c>
      <c r="B158" s="531">
        <v>79.695493599001296</v>
      </c>
      <c r="C158" s="176">
        <v>83.74497930363944</v>
      </c>
      <c r="D158" s="531">
        <v>85.605116286856642</v>
      </c>
      <c r="E158" s="176">
        <v>87.093975631097436</v>
      </c>
      <c r="F158" s="531">
        <v>89.943787841357761</v>
      </c>
      <c r="G158" s="176">
        <v>92.215227830679154</v>
      </c>
      <c r="H158" s="531">
        <v>91.601621744015645</v>
      </c>
      <c r="I158" s="228">
        <v>92.056279969600439</v>
      </c>
      <c r="J158" s="227">
        <v>91.88127672920487</v>
      </c>
      <c r="K158" s="228">
        <v>92.424968311409131</v>
      </c>
    </row>
    <row r="159" spans="1:11">
      <c r="A159" s="112" t="s">
        <v>79</v>
      </c>
      <c r="B159" s="531">
        <v>0.30548552125914863</v>
      </c>
      <c r="C159" s="176">
        <v>0.36908902974895341</v>
      </c>
      <c r="D159" s="531">
        <v>0.31474539563100518</v>
      </c>
      <c r="E159" s="176">
        <v>0.36859899643454502</v>
      </c>
      <c r="F159" s="531">
        <v>0.17249374818513172</v>
      </c>
      <c r="G159" s="176">
        <v>0.20494190436332102</v>
      </c>
      <c r="H159" s="531">
        <v>0.35060886604662156</v>
      </c>
      <c r="I159" s="228">
        <v>0.46129562482920644</v>
      </c>
      <c r="J159" s="227">
        <v>0.65560776913578145</v>
      </c>
      <c r="K159" s="228">
        <v>0.66064303531620527</v>
      </c>
    </row>
    <row r="160" spans="1:11">
      <c r="A160" s="112" t="s">
        <v>80</v>
      </c>
      <c r="B160" s="531">
        <v>0.67461385944728669</v>
      </c>
      <c r="C160" s="176">
        <v>9.8958652903704897E-2</v>
      </c>
      <c r="D160" s="531">
        <v>3.4244542561400464E-2</v>
      </c>
      <c r="E160" s="176">
        <v>4.4047356860971068E-2</v>
      </c>
      <c r="F160" s="531">
        <v>0.11629603625546989</v>
      </c>
      <c r="G160" s="176">
        <v>5.2925347933826056E-2</v>
      </c>
      <c r="H160" s="531">
        <v>0.16433900544995991</v>
      </c>
      <c r="I160" s="228">
        <v>0.12970115711378216</v>
      </c>
      <c r="J160" s="227">
        <v>0.19172196771564784</v>
      </c>
      <c r="K160" s="228">
        <v>0.2135554687348076</v>
      </c>
    </row>
    <row r="161" spans="1:11">
      <c r="A161" s="112" t="s">
        <v>81</v>
      </c>
      <c r="B161" s="531">
        <v>14.088724614267415</v>
      </c>
      <c r="C161" s="176">
        <v>11.861036249703046</v>
      </c>
      <c r="D161" s="531">
        <v>10.411558522401258</v>
      </c>
      <c r="E161" s="176">
        <v>9.8413104683900681</v>
      </c>
      <c r="F161" s="531">
        <v>7.961583301911733</v>
      </c>
      <c r="G161" s="176">
        <v>5.1177948538728266</v>
      </c>
      <c r="H161" s="531">
        <v>5.4717483591020883</v>
      </c>
      <c r="I161" s="228">
        <v>5.2575193362128623</v>
      </c>
      <c r="J161" s="227">
        <v>4.9720421867064895</v>
      </c>
      <c r="K161" s="228">
        <v>3.8710464394752333</v>
      </c>
    </row>
    <row r="162" spans="1:11">
      <c r="A162" s="112" t="s">
        <v>82</v>
      </c>
      <c r="B162" s="531">
        <v>3.4326324464135638</v>
      </c>
      <c r="C162" s="176">
        <v>2.6305066399840156</v>
      </c>
      <c r="D162" s="531">
        <v>2.4359284608676197</v>
      </c>
      <c r="E162" s="176">
        <v>1.5246933053969915</v>
      </c>
      <c r="F162" s="531">
        <v>1.3012154019292141</v>
      </c>
      <c r="G162" s="176">
        <v>1.3012732285468973</v>
      </c>
      <c r="H162" s="531">
        <v>1.2746953533644638</v>
      </c>
      <c r="I162" s="228">
        <v>1.1058587127500044</v>
      </c>
      <c r="J162" s="227">
        <v>1.1642418190097383</v>
      </c>
      <c r="K162" s="228">
        <v>1.4559957288906253</v>
      </c>
    </row>
    <row r="163" spans="1:11">
      <c r="A163" s="112" t="s">
        <v>83</v>
      </c>
      <c r="B163" s="531">
        <v>0.56266777633629517</v>
      </c>
      <c r="C163" s="176">
        <v>0.5138298257289351</v>
      </c>
      <c r="D163" s="531">
        <v>0.49829614376011161</v>
      </c>
      <c r="E163" s="176">
        <v>0.53080041190231009</v>
      </c>
      <c r="F163" s="531">
        <v>0.35798953769075076</v>
      </c>
      <c r="G163" s="176">
        <v>0.66429940789767006</v>
      </c>
      <c r="H163" s="531">
        <v>0.70306903804718557</v>
      </c>
      <c r="I163" s="228">
        <v>0.59725071614344349</v>
      </c>
      <c r="J163" s="227">
        <v>0.75455257656740249</v>
      </c>
      <c r="K163" s="228">
        <v>0.5632348703552128</v>
      </c>
    </row>
    <row r="164" spans="1:11">
      <c r="A164" s="112" t="s">
        <v>84</v>
      </c>
      <c r="B164" s="531">
        <v>1.1372481825080165</v>
      </c>
      <c r="C164" s="176">
        <v>0.72999705798599479</v>
      </c>
      <c r="D164" s="531">
        <v>0.68047711018676216</v>
      </c>
      <c r="E164" s="176">
        <v>0.54687174481104273</v>
      </c>
      <c r="F164" s="531">
        <v>0.1466341326699403</v>
      </c>
      <c r="G164" s="176">
        <v>0.44353742670630314</v>
      </c>
      <c r="H164" s="531">
        <v>0.41768310483945614</v>
      </c>
      <c r="I164" s="228">
        <v>0.20583600824975495</v>
      </c>
      <c r="J164" s="227">
        <v>0.31901170671919227</v>
      </c>
      <c r="K164" s="228">
        <v>0.70165699951030736</v>
      </c>
    </row>
    <row r="165" spans="1:11">
      <c r="A165" s="112" t="s">
        <v>77</v>
      </c>
      <c r="B165" s="531">
        <v>0.10313400076697754</v>
      </c>
      <c r="C165" s="176">
        <v>5.1603240305906524E-2</v>
      </c>
      <c r="D165" s="531">
        <v>1.9633537735202933E-2</v>
      </c>
      <c r="E165" s="176">
        <v>4.9702085106636269E-2</v>
      </c>
      <c r="F165" s="531">
        <v>0</v>
      </c>
      <c r="G165" s="176">
        <v>0</v>
      </c>
      <c r="H165" s="531">
        <v>1.6234529134571431E-2</v>
      </c>
      <c r="I165" s="228">
        <v>0.18625847510050481</v>
      </c>
      <c r="J165" s="227">
        <v>6.1545244940889005E-2</v>
      </c>
      <c r="K165" s="228">
        <v>0.10889914630847805</v>
      </c>
    </row>
    <row r="166" spans="1:11">
      <c r="A166" s="463" t="s">
        <v>286</v>
      </c>
      <c r="B166" s="532">
        <v>100</v>
      </c>
      <c r="C166" s="533">
        <v>100</v>
      </c>
      <c r="D166" s="532">
        <v>100</v>
      </c>
      <c r="E166" s="533">
        <v>100</v>
      </c>
      <c r="F166" s="532">
        <v>100</v>
      </c>
      <c r="G166" s="533">
        <v>100</v>
      </c>
      <c r="H166" s="532">
        <v>100</v>
      </c>
      <c r="I166" s="179">
        <v>100</v>
      </c>
      <c r="J166" s="180">
        <v>100</v>
      </c>
      <c r="K166" s="179">
        <v>100</v>
      </c>
    </row>
    <row r="167" spans="1:11">
      <c r="A167" s="112" t="s">
        <v>78</v>
      </c>
      <c r="B167" s="531">
        <v>84.652249191467121</v>
      </c>
      <c r="C167" s="176">
        <v>89.031983103384832</v>
      </c>
      <c r="D167" s="531">
        <v>90.460367014391224</v>
      </c>
      <c r="E167" s="176">
        <v>90.451041305386568</v>
      </c>
      <c r="F167" s="531">
        <v>91.866527030443095</v>
      </c>
      <c r="G167" s="176">
        <v>92.793071584225956</v>
      </c>
      <c r="H167" s="531">
        <v>93.683970726428797</v>
      </c>
      <c r="I167" s="228">
        <v>94.548323933344051</v>
      </c>
      <c r="J167" s="227">
        <v>95.144465862356938</v>
      </c>
      <c r="K167" s="228">
        <v>95.194137814000285</v>
      </c>
    </row>
    <row r="168" spans="1:11">
      <c r="A168" s="112" t="s">
        <v>79</v>
      </c>
      <c r="B168" s="531">
        <v>0.26526412074091016</v>
      </c>
      <c r="C168" s="176">
        <v>0.31122860598206858</v>
      </c>
      <c r="D168" s="531">
        <v>0.3208710880986827</v>
      </c>
      <c r="E168" s="176">
        <v>0.22283384514164167</v>
      </c>
      <c r="F168" s="531">
        <v>0.20858762774908812</v>
      </c>
      <c r="G168" s="176">
        <v>0.18279641085724319</v>
      </c>
      <c r="H168" s="531">
        <v>0.26611043084545949</v>
      </c>
      <c r="I168" s="228">
        <v>0.31713049327476378</v>
      </c>
      <c r="J168" s="227">
        <v>0.39904722387087621</v>
      </c>
      <c r="K168" s="228">
        <v>0.47979378884587842</v>
      </c>
    </row>
    <row r="169" spans="1:11">
      <c r="A169" s="112" t="s">
        <v>80</v>
      </c>
      <c r="B169" s="531">
        <v>0.47221587011205118</v>
      </c>
      <c r="C169" s="176">
        <v>0.1935939433875323</v>
      </c>
      <c r="D169" s="531">
        <v>5.9696946623010741E-2</v>
      </c>
      <c r="E169" s="176">
        <v>0.10955625252120792</v>
      </c>
      <c r="F169" s="531">
        <v>0.14141778917337763</v>
      </c>
      <c r="G169" s="176">
        <v>8.9239192701961248E-2</v>
      </c>
      <c r="H169" s="531">
        <v>9.8812540934590076E-2</v>
      </c>
      <c r="I169" s="228">
        <v>0.10021813784895928</v>
      </c>
      <c r="J169" s="227">
        <v>0.1109558750151005</v>
      </c>
      <c r="K169" s="228">
        <v>8.6718727806360071E-2</v>
      </c>
    </row>
    <row r="170" spans="1:11">
      <c r="A170" s="112" t="s">
        <v>81</v>
      </c>
      <c r="B170" s="531">
        <v>11.679461631439679</v>
      </c>
      <c r="C170" s="176">
        <v>8.0530991543829131</v>
      </c>
      <c r="D170" s="531">
        <v>6.7340287824564067</v>
      </c>
      <c r="E170" s="176">
        <v>7.2700100178475475</v>
      </c>
      <c r="F170" s="531">
        <v>6.3279765988949483</v>
      </c>
      <c r="G170" s="176">
        <v>4.6657704364947996</v>
      </c>
      <c r="H170" s="531">
        <v>4.0449070250875643</v>
      </c>
      <c r="I170" s="228">
        <v>3.3257171179660072</v>
      </c>
      <c r="J170" s="227">
        <v>3.0604125194993461</v>
      </c>
      <c r="K170" s="228">
        <v>3.0459205566744267</v>
      </c>
    </row>
    <row r="171" spans="1:11">
      <c r="A171" s="112" t="s">
        <v>82</v>
      </c>
      <c r="B171" s="531">
        <v>1.5987716833817909</v>
      </c>
      <c r="C171" s="176">
        <v>1.6209364536923603</v>
      </c>
      <c r="D171" s="531">
        <v>1.673494251123125</v>
      </c>
      <c r="E171" s="176">
        <v>1.2558778566867272</v>
      </c>
      <c r="F171" s="531">
        <v>0.66837600664475827</v>
      </c>
      <c r="G171" s="176">
        <v>1.1186564607736176</v>
      </c>
      <c r="H171" s="531">
        <v>1.0093402055984282</v>
      </c>
      <c r="I171" s="228">
        <v>0.6993483097720854</v>
      </c>
      <c r="J171" s="227">
        <v>0.50002363557100915</v>
      </c>
      <c r="K171" s="228">
        <v>0.50326765137277241</v>
      </c>
    </row>
    <row r="172" spans="1:11">
      <c r="A172" s="112" t="s">
        <v>83</v>
      </c>
      <c r="B172" s="531">
        <v>0.73519323119140179</v>
      </c>
      <c r="C172" s="176">
        <v>0.30069181133790557</v>
      </c>
      <c r="D172" s="531">
        <v>0.18914185639229422</v>
      </c>
      <c r="E172" s="176">
        <v>0.24233366726158492</v>
      </c>
      <c r="F172" s="531">
        <v>0.53331407316456603</v>
      </c>
      <c r="G172" s="176">
        <v>0.71362567325213522</v>
      </c>
      <c r="H172" s="531">
        <v>0.38941253523934277</v>
      </c>
      <c r="I172" s="228">
        <v>0.71487122786282098</v>
      </c>
      <c r="J172" s="227">
        <v>0.46798430598084995</v>
      </c>
      <c r="K172" s="228">
        <v>0.2398221368989682</v>
      </c>
    </row>
    <row r="173" spans="1:11">
      <c r="A173" s="112" t="s">
        <v>84</v>
      </c>
      <c r="B173" s="531">
        <v>0.53477508085328807</v>
      </c>
      <c r="C173" s="176">
        <v>0.39976913411137865</v>
      </c>
      <c r="D173" s="531">
        <v>0.4883880301530496</v>
      </c>
      <c r="E173" s="176">
        <v>0.41038938614262266</v>
      </c>
      <c r="F173" s="531">
        <v>0.23285544039579648</v>
      </c>
      <c r="G173" s="176">
        <v>0.42489370460675746</v>
      </c>
      <c r="H173" s="531">
        <v>0.43298117720762025</v>
      </c>
      <c r="I173" s="228">
        <v>0.13875310117946943</v>
      </c>
      <c r="J173" s="227">
        <v>0.16177235268473825</v>
      </c>
      <c r="K173" s="228">
        <v>0.35375260343077231</v>
      </c>
    </row>
    <row r="174" spans="1:11">
      <c r="A174" s="112" t="s">
        <v>77</v>
      </c>
      <c r="B174" s="531">
        <v>6.2069190813759757E-2</v>
      </c>
      <c r="C174" s="176">
        <v>8.8697793721013982E-2</v>
      </c>
      <c r="D174" s="531">
        <v>7.4012030762202086E-2</v>
      </c>
      <c r="E174" s="176">
        <v>3.795766901210329E-2</v>
      </c>
      <c r="F174" s="531">
        <v>2.0945433534361346E-2</v>
      </c>
      <c r="G174" s="176">
        <v>1.1946537087520619E-2</v>
      </c>
      <c r="H174" s="531">
        <v>7.446535865819974E-2</v>
      </c>
      <c r="I174" s="228">
        <v>0.15563767875184847</v>
      </c>
      <c r="J174" s="227">
        <v>0.1553382250211407</v>
      </c>
      <c r="K174" s="228">
        <v>9.6586720970532086E-2</v>
      </c>
    </row>
    <row r="175" spans="1:11">
      <c r="A175" s="463" t="s">
        <v>287</v>
      </c>
      <c r="B175" s="532">
        <v>100</v>
      </c>
      <c r="C175" s="533">
        <v>100</v>
      </c>
      <c r="D175" s="532">
        <v>100</v>
      </c>
      <c r="E175" s="533">
        <v>100</v>
      </c>
      <c r="F175" s="532">
        <v>100</v>
      </c>
      <c r="G175" s="533">
        <v>100</v>
      </c>
      <c r="H175" s="532">
        <v>100</v>
      </c>
      <c r="I175" s="179">
        <v>100</v>
      </c>
      <c r="J175" s="180">
        <v>100</v>
      </c>
      <c r="K175" s="179">
        <v>100</v>
      </c>
    </row>
    <row r="176" spans="1:11">
      <c r="A176" s="112" t="s">
        <v>78</v>
      </c>
      <c r="B176" s="531">
        <v>86.66968182463863</v>
      </c>
      <c r="C176" s="176">
        <v>90.683934610959767</v>
      </c>
      <c r="D176" s="531">
        <v>90.798000962364242</v>
      </c>
      <c r="E176" s="176">
        <v>92.362037088077855</v>
      </c>
      <c r="F176" s="531">
        <v>92.203934406353255</v>
      </c>
      <c r="G176" s="176">
        <v>93.730376836713688</v>
      </c>
      <c r="H176" s="531">
        <v>94.6405582455141</v>
      </c>
      <c r="I176" s="228">
        <v>94.964435954787135</v>
      </c>
      <c r="J176" s="227">
        <v>96.188783933103593</v>
      </c>
      <c r="K176" s="228">
        <v>96.69983912259228</v>
      </c>
    </row>
    <row r="177" spans="1:11">
      <c r="A177" s="112" t="s">
        <v>79</v>
      </c>
      <c r="B177" s="531">
        <v>0.40606667200033963</v>
      </c>
      <c r="C177" s="176">
        <v>0.38464141316373857</v>
      </c>
      <c r="D177" s="531">
        <v>0.43382527607063026</v>
      </c>
      <c r="E177" s="176">
        <v>0.48419801165948811</v>
      </c>
      <c r="F177" s="531">
        <v>0.25086206772121111</v>
      </c>
      <c r="G177" s="176">
        <v>0.19606968103407321</v>
      </c>
      <c r="H177" s="531">
        <v>0.37653090287667329</v>
      </c>
      <c r="I177" s="228">
        <v>0.40842870592588965</v>
      </c>
      <c r="J177" s="227">
        <v>0.33490198342812599</v>
      </c>
      <c r="K177" s="228">
        <v>0.22570270223976663</v>
      </c>
    </row>
    <row r="178" spans="1:11">
      <c r="A178" s="112" t="s">
        <v>80</v>
      </c>
      <c r="B178" s="531">
        <v>0.49325589711018336</v>
      </c>
      <c r="C178" s="176">
        <v>8.9078166878345355E-2</v>
      </c>
      <c r="D178" s="531">
        <v>8.8318238020696924E-2</v>
      </c>
      <c r="E178" s="176">
        <v>7.9706441919331128E-2</v>
      </c>
      <c r="F178" s="531">
        <v>4.200279729969645E-2</v>
      </c>
      <c r="G178" s="176">
        <v>0.15662541333705701</v>
      </c>
      <c r="H178" s="531">
        <v>6.6790088293933347E-2</v>
      </c>
      <c r="I178" s="228">
        <v>0.16217422300588291</v>
      </c>
      <c r="J178" s="227">
        <v>0.11508974900723609</v>
      </c>
      <c r="K178" s="228">
        <v>0.16140444264081386</v>
      </c>
    </row>
    <row r="179" spans="1:11">
      <c r="A179" s="112" t="s">
        <v>81</v>
      </c>
      <c r="B179" s="531">
        <v>9.9012018724457551</v>
      </c>
      <c r="C179" s="176">
        <v>7.2850517078299077</v>
      </c>
      <c r="D179" s="531">
        <v>6.5871701009264276</v>
      </c>
      <c r="E179" s="176">
        <v>5.4876767881432569</v>
      </c>
      <c r="F179" s="531">
        <v>5.9140227276991846</v>
      </c>
      <c r="G179" s="176">
        <v>4.0339681365174744</v>
      </c>
      <c r="H179" s="531">
        <v>3.2765593847906582</v>
      </c>
      <c r="I179" s="228">
        <v>3.1207653752591793</v>
      </c>
      <c r="J179" s="227">
        <v>2.4223964389105714</v>
      </c>
      <c r="K179" s="228">
        <v>1.9290795466972699</v>
      </c>
    </row>
    <row r="180" spans="1:11">
      <c r="A180" s="112" t="s">
        <v>82</v>
      </c>
      <c r="B180" s="531">
        <v>1.5034426681862192</v>
      </c>
      <c r="C180" s="176">
        <v>1.1421205954702336</v>
      </c>
      <c r="D180" s="531">
        <v>1.517550965714251</v>
      </c>
      <c r="E180" s="176">
        <v>0.85695598863550027</v>
      </c>
      <c r="F180" s="531">
        <v>1.0824019826475042</v>
      </c>
      <c r="G180" s="176">
        <v>0.92132596080621787</v>
      </c>
      <c r="H180" s="531">
        <v>0.88920535459982908</v>
      </c>
      <c r="I180" s="228">
        <v>0.52502544176149502</v>
      </c>
      <c r="J180" s="227">
        <v>0.38017674215959285</v>
      </c>
      <c r="K180" s="228">
        <v>0.51214617840395382</v>
      </c>
    </row>
    <row r="181" spans="1:11">
      <c r="A181" s="112" t="s">
        <v>83</v>
      </c>
      <c r="B181" s="531">
        <v>0.4436200835645045</v>
      </c>
      <c r="C181" s="176">
        <v>9.3957006407017971E-2</v>
      </c>
      <c r="D181" s="531">
        <v>0.16080010232733785</v>
      </c>
      <c r="E181" s="176">
        <v>0.35994535266748406</v>
      </c>
      <c r="F181" s="531">
        <v>0.32664031027220986</v>
      </c>
      <c r="G181" s="176">
        <v>0.60231684687706488</v>
      </c>
      <c r="H181" s="531">
        <v>0.43050412987752779</v>
      </c>
      <c r="I181" s="228">
        <v>0.47713506718257659</v>
      </c>
      <c r="J181" s="227">
        <v>0.29067707417449024</v>
      </c>
      <c r="K181" s="228">
        <v>0.15508002366386767</v>
      </c>
    </row>
    <row r="182" spans="1:11">
      <c r="A182" s="112" t="s">
        <v>84</v>
      </c>
      <c r="B182" s="531">
        <v>0.48835762603659666</v>
      </c>
      <c r="C182" s="176">
        <v>0.23764669962244078</v>
      </c>
      <c r="D182" s="531">
        <v>0.39484343308218472</v>
      </c>
      <c r="E182" s="176">
        <v>0.28709217491317957</v>
      </c>
      <c r="F182" s="531">
        <v>0.13654517610141872</v>
      </c>
      <c r="G182" s="176">
        <v>0.25523608257959751</v>
      </c>
      <c r="H182" s="531">
        <v>0.30119624038735404</v>
      </c>
      <c r="I182" s="228">
        <v>0.28230831605470391</v>
      </c>
      <c r="J182" s="227">
        <v>0.16456390565002743</v>
      </c>
      <c r="K182" s="228">
        <v>0.13215400487243778</v>
      </c>
    </row>
    <row r="183" spans="1:11">
      <c r="A183" s="112" t="s">
        <v>77</v>
      </c>
      <c r="B183" s="531">
        <v>9.4373356017770929E-2</v>
      </c>
      <c r="C183" s="176">
        <v>8.3569799668553671E-2</v>
      </c>
      <c r="D183" s="531">
        <v>1.9490921494222768E-2</v>
      </c>
      <c r="E183" s="176">
        <v>8.2388153983906753E-2</v>
      </c>
      <c r="F183" s="531">
        <v>4.3590531905526898E-2</v>
      </c>
      <c r="G183" s="176">
        <v>0.10408104213482741</v>
      </c>
      <c r="H183" s="531">
        <v>1.8655653659925945E-2</v>
      </c>
      <c r="I183" s="228">
        <v>5.9726916023139759E-2</v>
      </c>
      <c r="J183" s="227">
        <v>0.10341017356636494</v>
      </c>
      <c r="K183" s="228">
        <v>0.18459397888961648</v>
      </c>
    </row>
    <row r="184" spans="1:11">
      <c r="A184" s="463" t="s">
        <v>288</v>
      </c>
      <c r="B184" s="532">
        <v>100</v>
      </c>
      <c r="C184" s="533">
        <v>100</v>
      </c>
      <c r="D184" s="532">
        <v>100</v>
      </c>
      <c r="E184" s="533">
        <v>100</v>
      </c>
      <c r="F184" s="532">
        <v>100</v>
      </c>
      <c r="G184" s="533">
        <v>100</v>
      </c>
      <c r="H184" s="532">
        <v>100</v>
      </c>
      <c r="I184" s="179">
        <v>100</v>
      </c>
      <c r="J184" s="180">
        <v>100</v>
      </c>
      <c r="K184" s="179">
        <v>100</v>
      </c>
    </row>
    <row r="185" spans="1:11">
      <c r="A185" s="112" t="s">
        <v>78</v>
      </c>
      <c r="B185" s="531">
        <v>89.347662080204842</v>
      </c>
      <c r="C185" s="176">
        <v>92.305440305226242</v>
      </c>
      <c r="D185" s="531">
        <v>92.167090690269802</v>
      </c>
      <c r="E185" s="176">
        <v>93.706243770362548</v>
      </c>
      <c r="F185" s="531">
        <v>92.799101969872538</v>
      </c>
      <c r="G185" s="176">
        <v>94.605293473878234</v>
      </c>
      <c r="H185" s="531">
        <v>96.14537696565354</v>
      </c>
      <c r="I185" s="228">
        <v>96.355799639773082</v>
      </c>
      <c r="J185" s="227">
        <v>96.92921107845045</v>
      </c>
      <c r="K185" s="228">
        <v>97.141121322762984</v>
      </c>
    </row>
    <row r="186" spans="1:11">
      <c r="A186" s="112" t="s">
        <v>79</v>
      </c>
      <c r="B186" s="531">
        <v>0.20706029896371872</v>
      </c>
      <c r="C186" s="176">
        <v>0.4106514389327155</v>
      </c>
      <c r="D186" s="531">
        <v>0.52497676756904976</v>
      </c>
      <c r="E186" s="176">
        <v>0.46415448013210547</v>
      </c>
      <c r="F186" s="531">
        <v>0.20321552723059094</v>
      </c>
      <c r="G186" s="176">
        <v>0.25257761649674559</v>
      </c>
      <c r="H186" s="531">
        <v>0.33643877556849011</v>
      </c>
      <c r="I186" s="228">
        <v>0.22558427962104019</v>
      </c>
      <c r="J186" s="227">
        <v>0.33022910959084195</v>
      </c>
      <c r="K186" s="228">
        <v>0.24777980951927142</v>
      </c>
    </row>
    <row r="187" spans="1:11">
      <c r="A187" s="112" t="s">
        <v>80</v>
      </c>
      <c r="B187" s="531">
        <v>0.5111188767795265</v>
      </c>
      <c r="C187" s="176">
        <v>0.10372529638047509</v>
      </c>
      <c r="D187" s="531">
        <v>0.1010039457046663</v>
      </c>
      <c r="E187" s="176">
        <v>6.4118775941326117E-2</v>
      </c>
      <c r="F187" s="531">
        <v>0.12123406720741599</v>
      </c>
      <c r="G187" s="176">
        <v>1.094407004204827E-2</v>
      </c>
      <c r="H187" s="531">
        <v>7.4827639387898479E-2</v>
      </c>
      <c r="I187" s="228">
        <v>0.10128829453111279</v>
      </c>
      <c r="J187" s="227">
        <v>3.5625831488502457E-2</v>
      </c>
      <c r="K187" s="228">
        <v>7.7550315383195054E-2</v>
      </c>
    </row>
    <row r="188" spans="1:11">
      <c r="A188" s="112" t="s">
        <v>81</v>
      </c>
      <c r="B188" s="531">
        <v>7.9816193160478264</v>
      </c>
      <c r="C188" s="176">
        <v>5.3239880881177086</v>
      </c>
      <c r="D188" s="531">
        <v>5.419021648055331</v>
      </c>
      <c r="E188" s="176">
        <v>4.4917359675091859</v>
      </c>
      <c r="F188" s="531">
        <v>5.4420625724217846</v>
      </c>
      <c r="G188" s="176">
        <v>3.6507113645527332</v>
      </c>
      <c r="H188" s="531">
        <v>2.4850201920385677</v>
      </c>
      <c r="I188" s="228">
        <v>2.3058062425718515</v>
      </c>
      <c r="J188" s="227">
        <v>1.7473747311630059</v>
      </c>
      <c r="K188" s="228">
        <v>1.3719615703045429</v>
      </c>
    </row>
    <row r="189" spans="1:11">
      <c r="A189" s="112" t="s">
        <v>82</v>
      </c>
      <c r="B189" s="531">
        <v>1.0666544738414911</v>
      </c>
      <c r="C189" s="176">
        <v>1.1124892182355053</v>
      </c>
      <c r="D189" s="531">
        <v>1.0735668256120414</v>
      </c>
      <c r="E189" s="176">
        <v>0.86954581293979383</v>
      </c>
      <c r="F189" s="531">
        <v>0.76723638470451916</v>
      </c>
      <c r="G189" s="176">
        <v>0.84859743102355856</v>
      </c>
      <c r="H189" s="531">
        <v>0.56120729540923864</v>
      </c>
      <c r="I189" s="228">
        <v>0.30645154702894473</v>
      </c>
      <c r="J189" s="227">
        <v>0.39622234725589078</v>
      </c>
      <c r="K189" s="228">
        <v>0.38691770255701613</v>
      </c>
    </row>
    <row r="190" spans="1:11">
      <c r="A190" s="112" t="s">
        <v>83</v>
      </c>
      <c r="B190" s="531">
        <v>0.35468057519652768</v>
      </c>
      <c r="C190" s="176">
        <v>0.30472257024673716</v>
      </c>
      <c r="D190" s="531">
        <v>0.42854313614966255</v>
      </c>
      <c r="E190" s="176">
        <v>0.1463871821955102</v>
      </c>
      <c r="F190" s="531">
        <v>0.44104866743916571</v>
      </c>
      <c r="G190" s="176">
        <v>0.53741143943321235</v>
      </c>
      <c r="H190" s="531">
        <v>0.30630779863939361</v>
      </c>
      <c r="I190" s="228">
        <v>0.50984497717609878</v>
      </c>
      <c r="J190" s="227">
        <v>0.41160324129336223</v>
      </c>
      <c r="K190" s="228">
        <v>0.27327253992173495</v>
      </c>
    </row>
    <row r="191" spans="1:11">
      <c r="A191" s="112" t="s">
        <v>84</v>
      </c>
      <c r="B191" s="531">
        <v>0.4603335826330624</v>
      </c>
      <c r="C191" s="176">
        <v>0.41143842904182376</v>
      </c>
      <c r="D191" s="531">
        <v>0.28579698663944786</v>
      </c>
      <c r="E191" s="176">
        <v>0.20202621282673053</v>
      </c>
      <c r="F191" s="531">
        <v>0.2066917728852839</v>
      </c>
      <c r="G191" s="176">
        <v>8.7408559414780249E-2</v>
      </c>
      <c r="H191" s="531">
        <v>9.0821333302869164E-2</v>
      </c>
      <c r="I191" s="228">
        <v>0.1198033591228216</v>
      </c>
      <c r="J191" s="227">
        <v>9.6886486372790806E-2</v>
      </c>
      <c r="K191" s="228">
        <v>0.29209427545252575</v>
      </c>
    </row>
    <row r="192" spans="1:11">
      <c r="A192" s="112" t="s">
        <v>77</v>
      </c>
      <c r="B192" s="531">
        <v>7.0870796333007829E-2</v>
      </c>
      <c r="C192" s="176">
        <v>2.7544653818790808E-2</v>
      </c>
      <c r="D192" s="531">
        <v>0</v>
      </c>
      <c r="E192" s="176">
        <v>5.5787798092801148E-2</v>
      </c>
      <c r="F192" s="531">
        <v>1.94090382387022E-2</v>
      </c>
      <c r="G192" s="176">
        <v>7.0560451586890154E-3</v>
      </c>
      <c r="H192" s="531">
        <v>0</v>
      </c>
      <c r="I192" s="228">
        <v>7.5421660175049046E-2</v>
      </c>
      <c r="J192" s="227">
        <v>5.2847174385158624E-2</v>
      </c>
      <c r="K192" s="228">
        <v>0.20930246409873071</v>
      </c>
    </row>
    <row r="193" spans="1:11">
      <c r="A193" s="463" t="s">
        <v>289</v>
      </c>
      <c r="B193" s="532">
        <v>100</v>
      </c>
      <c r="C193" s="533">
        <v>100</v>
      </c>
      <c r="D193" s="532">
        <v>100</v>
      </c>
      <c r="E193" s="533">
        <v>100</v>
      </c>
      <c r="F193" s="532">
        <v>100</v>
      </c>
      <c r="G193" s="533">
        <v>100</v>
      </c>
      <c r="H193" s="532">
        <v>100</v>
      </c>
      <c r="I193" s="179">
        <v>100</v>
      </c>
      <c r="J193" s="180">
        <v>100</v>
      </c>
      <c r="K193" s="179">
        <v>100</v>
      </c>
    </row>
    <row r="194" spans="1:11">
      <c r="A194" s="112" t="s">
        <v>78</v>
      </c>
      <c r="B194" s="531">
        <v>94.000989941080419</v>
      </c>
      <c r="C194" s="176">
        <v>95.814396959024819</v>
      </c>
      <c r="D194" s="531">
        <v>96.034344213677002</v>
      </c>
      <c r="E194" s="176">
        <v>96.877667098376023</v>
      </c>
      <c r="F194" s="531">
        <v>95.94214427770747</v>
      </c>
      <c r="G194" s="176">
        <v>97.191991527560646</v>
      </c>
      <c r="H194" s="531">
        <v>97.89859830426218</v>
      </c>
      <c r="I194" s="228">
        <v>97.80385106943082</v>
      </c>
      <c r="J194" s="227">
        <v>97.982603552951701</v>
      </c>
      <c r="K194" s="228">
        <v>97.881804276069886</v>
      </c>
    </row>
    <row r="195" spans="1:11">
      <c r="A195" s="112" t="s">
        <v>79</v>
      </c>
      <c r="B195" s="531">
        <v>0.24255200890618087</v>
      </c>
      <c r="C195" s="176">
        <v>0.35928465099979323</v>
      </c>
      <c r="D195" s="531">
        <v>0.19822179799369044</v>
      </c>
      <c r="E195" s="176">
        <v>0.25723511050366754</v>
      </c>
      <c r="F195" s="531">
        <v>0.20654492858434279</v>
      </c>
      <c r="G195" s="176">
        <v>9.6251521941168414E-2</v>
      </c>
      <c r="H195" s="531">
        <v>0.30332010619772193</v>
      </c>
      <c r="I195" s="228">
        <v>0.13162435364258462</v>
      </c>
      <c r="J195" s="227">
        <v>0.32487977072280139</v>
      </c>
      <c r="K195" s="228">
        <v>0.22695296476478549</v>
      </c>
    </row>
    <row r="196" spans="1:11">
      <c r="A196" s="112" t="s">
        <v>80</v>
      </c>
      <c r="B196" s="531">
        <v>0.53328553551372515</v>
      </c>
      <c r="C196" s="176">
        <v>0.49598961926245616</v>
      </c>
      <c r="D196" s="531">
        <v>4.4523665395505854E-2</v>
      </c>
      <c r="E196" s="176">
        <v>9.9521936604377179E-2</v>
      </c>
      <c r="F196" s="531">
        <v>7.9117700235038876E-2</v>
      </c>
      <c r="G196" s="176">
        <v>8.3139413413254759E-2</v>
      </c>
      <c r="H196" s="531">
        <v>7.0798481258385906E-2</v>
      </c>
      <c r="I196" s="228">
        <v>0.16149558001328518</v>
      </c>
      <c r="J196" s="227">
        <v>0</v>
      </c>
      <c r="K196" s="228">
        <v>9.3349741419299442E-2</v>
      </c>
    </row>
    <row r="197" spans="1:11">
      <c r="A197" s="112" t="s">
        <v>81</v>
      </c>
      <c r="B197" s="531">
        <v>4.009919143848963</v>
      </c>
      <c r="C197" s="176">
        <v>2.4744230687266073</v>
      </c>
      <c r="D197" s="531">
        <v>2.7290567234546703</v>
      </c>
      <c r="E197" s="176">
        <v>2.2807980853590846</v>
      </c>
      <c r="F197" s="531">
        <v>3.1717953353823902</v>
      </c>
      <c r="G197" s="176">
        <v>1.881083261889152</v>
      </c>
      <c r="H197" s="531">
        <v>1.0021696308772732</v>
      </c>
      <c r="I197" s="228">
        <v>1.2008505797609483</v>
      </c>
      <c r="J197" s="227">
        <v>0.98176792152193171</v>
      </c>
      <c r="K197" s="228">
        <v>0.98649783206247332</v>
      </c>
    </row>
    <row r="198" spans="1:11">
      <c r="A198" s="112" t="s">
        <v>82</v>
      </c>
      <c r="B198" s="531">
        <v>0.56551617534125842</v>
      </c>
      <c r="C198" s="176">
        <v>0.4901488758147442</v>
      </c>
      <c r="D198" s="531">
        <v>0.56462716766971977</v>
      </c>
      <c r="E198" s="176">
        <v>0.41256095159085893</v>
      </c>
      <c r="F198" s="531">
        <v>0.43145904899656479</v>
      </c>
      <c r="G198" s="176">
        <v>0.46339056072275092</v>
      </c>
      <c r="H198" s="531">
        <v>0.38939164692112249</v>
      </c>
      <c r="I198" s="228">
        <v>0.3019858227613289</v>
      </c>
      <c r="J198" s="227">
        <v>0.17108662448466094</v>
      </c>
      <c r="K198" s="228">
        <v>0.24123336668621836</v>
      </c>
    </row>
    <row r="199" spans="1:11">
      <c r="A199" s="112" t="s">
        <v>83</v>
      </c>
      <c r="B199" s="531">
        <v>0.36703463313803097</v>
      </c>
      <c r="C199" s="176">
        <v>0.17380158205218468</v>
      </c>
      <c r="D199" s="531">
        <v>0.22505797987591317</v>
      </c>
      <c r="E199" s="176">
        <v>4.6403781535174361E-2</v>
      </c>
      <c r="F199" s="531">
        <v>0.12742722834930392</v>
      </c>
      <c r="G199" s="176">
        <v>0.22016815198518763</v>
      </c>
      <c r="H199" s="531">
        <v>0.19098461274943618</v>
      </c>
      <c r="I199" s="228">
        <v>0.29011917118940678</v>
      </c>
      <c r="J199" s="227">
        <v>0.28527638542542616</v>
      </c>
      <c r="K199" s="228">
        <v>0.1504713491050309</v>
      </c>
    </row>
    <row r="200" spans="1:11">
      <c r="A200" s="112" t="s">
        <v>84</v>
      </c>
      <c r="B200" s="531">
        <v>0.25028078478319138</v>
      </c>
      <c r="C200" s="176">
        <v>0.11823559033341173</v>
      </c>
      <c r="D200" s="531">
        <v>0.1597972648441443</v>
      </c>
      <c r="E200" s="176">
        <v>1.0742997654445512E-2</v>
      </c>
      <c r="F200" s="531">
        <v>2.0249502802386549E-2</v>
      </c>
      <c r="G200" s="176">
        <v>5.6771107252725085E-2</v>
      </c>
      <c r="H200" s="531">
        <v>0.14473721773387765</v>
      </c>
      <c r="I200" s="228">
        <v>3.0826014428211531E-2</v>
      </c>
      <c r="J200" s="227">
        <v>7.7490623898530842E-2</v>
      </c>
      <c r="K200" s="228">
        <v>0.10945113418977409</v>
      </c>
    </row>
    <row r="201" spans="1:11" ht="13.5" thickBot="1">
      <c r="A201" s="120" t="s">
        <v>77</v>
      </c>
      <c r="B201" s="535">
        <v>3.0421777388232856E-2</v>
      </c>
      <c r="C201" s="184">
        <v>7.3719653785985689E-2</v>
      </c>
      <c r="D201" s="535">
        <v>4.4371187089356862E-2</v>
      </c>
      <c r="E201" s="184">
        <v>1.5070038376374955E-2</v>
      </c>
      <c r="F201" s="535">
        <v>2.1261977942505873E-2</v>
      </c>
      <c r="G201" s="184">
        <v>7.2044552351173971E-3</v>
      </c>
      <c r="H201" s="535">
        <v>0</v>
      </c>
      <c r="I201" s="229">
        <v>7.9247408773411063E-2</v>
      </c>
      <c r="J201" s="230">
        <v>0.17689512099494265</v>
      </c>
      <c r="K201" s="229">
        <v>0.31023933570253825</v>
      </c>
    </row>
    <row r="202" spans="1:11" ht="13.5" thickTop="1">
      <c r="A202" s="128" t="s">
        <v>462</v>
      </c>
      <c r="B202" s="406"/>
      <c r="C202" s="530"/>
      <c r="D202" s="469"/>
      <c r="E202" s="469"/>
      <c r="F202" s="469"/>
      <c r="G202" s="469"/>
      <c r="H202" s="469"/>
      <c r="I202" s="469"/>
      <c r="J202" s="469"/>
      <c r="K202" s="124"/>
    </row>
    <row r="203" spans="1:11" ht="32.25" customHeight="1">
      <c r="A203" s="667" t="s">
        <v>471</v>
      </c>
      <c r="B203" s="667"/>
      <c r="C203" s="667"/>
      <c r="D203" s="667"/>
      <c r="E203" s="667"/>
      <c r="F203" s="667"/>
      <c r="G203" s="667"/>
      <c r="H203" s="667"/>
      <c r="I203" s="667"/>
      <c r="J203" s="667"/>
      <c r="K203" s="667"/>
    </row>
    <row r="204" spans="1:11" ht="26.25" customHeight="1">
      <c r="A204" s="721" t="s">
        <v>420</v>
      </c>
      <c r="B204" s="721"/>
      <c r="C204" s="721"/>
      <c r="D204" s="721"/>
      <c r="E204" s="721"/>
      <c r="F204" s="721"/>
      <c r="G204" s="721"/>
      <c r="H204" s="721"/>
      <c r="I204" s="721"/>
      <c r="J204" s="721"/>
      <c r="K204" s="721"/>
    </row>
    <row r="205" spans="1:11" hidden="1">
      <c r="D205" s="72"/>
      <c r="E205" s="72"/>
      <c r="F205" s="72"/>
      <c r="G205" s="72"/>
      <c r="H205" s="72"/>
      <c r="I205" s="72"/>
      <c r="J205" s="72"/>
    </row>
    <row r="206" spans="1:11" hidden="1">
      <c r="D206" s="72"/>
      <c r="E206" s="72"/>
      <c r="F206" s="72"/>
      <c r="G206" s="72"/>
      <c r="H206" s="72"/>
      <c r="I206" s="72"/>
      <c r="J206" s="72"/>
    </row>
    <row r="207" spans="1:11" hidden="1">
      <c r="D207" s="72"/>
      <c r="E207" s="72"/>
      <c r="F207" s="72"/>
      <c r="G207" s="72"/>
      <c r="H207" s="72"/>
      <c r="I207" s="72"/>
      <c r="J207" s="72"/>
    </row>
    <row r="208" spans="1:11" hidden="1">
      <c r="D208" s="72"/>
      <c r="E208" s="72"/>
      <c r="F208" s="72"/>
      <c r="G208" s="72"/>
      <c r="H208" s="72"/>
      <c r="I208" s="72"/>
      <c r="J208" s="72"/>
    </row>
    <row r="209" spans="4:10" hidden="1">
      <c r="D209" s="72"/>
      <c r="E209" s="72"/>
      <c r="F209" s="72"/>
      <c r="G209" s="72"/>
      <c r="H209" s="72"/>
      <c r="I209" s="72"/>
      <c r="J209" s="72"/>
    </row>
    <row r="210" spans="4:10" hidden="1">
      <c r="D210" s="72"/>
      <c r="E210" s="72"/>
      <c r="F210" s="72"/>
      <c r="G210" s="72"/>
      <c r="H210" s="72"/>
      <c r="I210" s="72"/>
      <c r="J210" s="72"/>
    </row>
    <row r="211" spans="4:10" hidden="1">
      <c r="D211" s="72"/>
      <c r="E211" s="72"/>
      <c r="F211" s="72"/>
      <c r="G211" s="72"/>
      <c r="H211" s="72"/>
      <c r="I211" s="72"/>
      <c r="J211" s="72"/>
    </row>
    <row r="294" spans="1:17" s="91" customFormat="1" ht="36" hidden="1" customHeight="1">
      <c r="A294"/>
      <c r="B294"/>
      <c r="C294"/>
      <c r="D294"/>
      <c r="E294"/>
      <c r="F294"/>
      <c r="G294"/>
      <c r="H294"/>
      <c r="I294"/>
      <c r="J294"/>
      <c r="K294"/>
      <c r="L294" s="590"/>
      <c r="M294" s="590"/>
      <c r="N294" s="89"/>
      <c r="O294" s="90"/>
      <c r="P294" s="90"/>
      <c r="Q294" s="90"/>
    </row>
    <row r="295" spans="1:17" s="591" customFormat="1" ht="25.5" hidden="1" customHeight="1">
      <c r="A295"/>
      <c r="B295"/>
      <c r="C295"/>
      <c r="D295"/>
      <c r="E295"/>
      <c r="F295"/>
      <c r="G295"/>
      <c r="H295"/>
      <c r="I295"/>
      <c r="J295"/>
      <c r="K295"/>
    </row>
  </sheetData>
  <mergeCells count="7">
    <mergeCell ref="A204:K204"/>
    <mergeCell ref="A1:K1"/>
    <mergeCell ref="A2:K2"/>
    <mergeCell ref="A3:K3"/>
    <mergeCell ref="A4:K4"/>
    <mergeCell ref="B5:K6"/>
    <mergeCell ref="A203:K203"/>
  </mergeCells>
  <hyperlinks>
    <hyperlink ref="A5" location="Índice!A1" display="Índice" xr:uid="{00000000-0004-0000-2500-000000000000}"/>
  </hyperlinks>
  <printOptions horizontalCentered="1"/>
  <pageMargins left="0.23622047244094491" right="0.23622047244094491" top="0.74803149606299213" bottom="0.74803149606299213" header="0.31496062992125984" footer="0.31496062992125984"/>
  <pageSetup scale="89" orientation="landscape" r:id="rId1"/>
  <headerFooter alignWithMargins="0">
    <oddFooter>&amp;R&amp;P</oddFooter>
  </headerFooter>
  <rowBreaks count="5" manualBreakCount="5">
    <brk id="127" max="16383" man="1"/>
    <brk id="164" max="16383" man="1"/>
    <brk id="200" max="16383" man="1"/>
    <brk id="237" max="16383" man="1"/>
    <brk id="274"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2912C-5D11-4A52-B220-A3EFF0D253C0}">
  <dimension ref="A1:K263"/>
  <sheetViews>
    <sheetView topLeftCell="A154" zoomScaleNormal="100" workbookViewId="0">
      <selection activeCell="A183" sqref="A183:K183"/>
    </sheetView>
  </sheetViews>
  <sheetFormatPr defaultColWidth="0" defaultRowHeight="12.75" zeroHeight="1"/>
  <cols>
    <col min="1" max="1" width="25.28515625" customWidth="1"/>
    <col min="2" max="8" width="5.7109375" customWidth="1"/>
    <col min="9" max="9" width="6.28515625" customWidth="1"/>
    <col min="10" max="10" width="5.7109375" customWidth="1"/>
    <col min="11" max="11" width="6.28515625" customWidth="1"/>
    <col min="12" max="16384" width="9.140625" hidden="1"/>
  </cols>
  <sheetData>
    <row r="1" spans="1:11" ht="15">
      <c r="A1" s="669" t="s">
        <v>159</v>
      </c>
      <c r="B1" s="669"/>
      <c r="C1" s="669"/>
      <c r="D1" s="669"/>
      <c r="E1" s="669"/>
      <c r="F1" s="669"/>
      <c r="G1" s="669"/>
      <c r="H1" s="669"/>
      <c r="I1" s="669"/>
      <c r="J1" s="669"/>
      <c r="K1" s="669"/>
    </row>
    <row r="2" spans="1:11" ht="15" customHeight="1">
      <c r="A2" s="699"/>
      <c r="B2" s="699"/>
      <c r="C2" s="699"/>
      <c r="D2" s="699"/>
      <c r="E2" s="699"/>
      <c r="F2" s="699"/>
      <c r="G2" s="699"/>
      <c r="H2" s="699"/>
      <c r="I2" s="699"/>
      <c r="J2" s="699"/>
      <c r="K2" s="699"/>
    </row>
    <row r="3" spans="1:11">
      <c r="A3" s="663" t="s">
        <v>347</v>
      </c>
      <c r="B3" s="663"/>
      <c r="C3" s="663"/>
      <c r="D3" s="663"/>
      <c r="E3" s="663"/>
      <c r="F3" s="663"/>
      <c r="G3" s="663"/>
      <c r="H3" s="663"/>
      <c r="I3" s="663"/>
      <c r="J3" s="663"/>
      <c r="K3" s="663"/>
    </row>
    <row r="4" spans="1:11">
      <c r="A4" s="663" t="s">
        <v>442</v>
      </c>
      <c r="B4" s="663"/>
      <c r="C4" s="663"/>
      <c r="D4" s="663"/>
      <c r="E4" s="663"/>
      <c r="F4" s="663"/>
      <c r="G4" s="663"/>
      <c r="H4" s="663"/>
      <c r="I4" s="663"/>
      <c r="J4" s="663"/>
      <c r="K4" s="663"/>
    </row>
    <row r="5" spans="1:11" ht="12.75" customHeight="1">
      <c r="A5" s="621" t="s">
        <v>202</v>
      </c>
      <c r="B5" s="665" t="s">
        <v>364</v>
      </c>
      <c r="C5" s="665"/>
      <c r="D5" s="665"/>
      <c r="E5" s="665"/>
      <c r="F5" s="665"/>
      <c r="G5" s="665"/>
      <c r="H5" s="665"/>
      <c r="I5" s="665"/>
      <c r="J5" s="665"/>
      <c r="K5" s="665"/>
    </row>
    <row r="6" spans="1:11" ht="21" customHeight="1" thickBot="1">
      <c r="A6" s="355"/>
      <c r="B6" s="666"/>
      <c r="C6" s="666"/>
      <c r="D6" s="666"/>
      <c r="E6" s="666"/>
      <c r="F6" s="666"/>
      <c r="G6" s="666"/>
      <c r="H6" s="666"/>
      <c r="I6" s="666"/>
      <c r="J6" s="666"/>
      <c r="K6" s="666"/>
    </row>
    <row r="7" spans="1:11" ht="13.5" thickTop="1">
      <c r="A7" s="414" t="s">
        <v>22</v>
      </c>
      <c r="B7" s="106">
        <v>2016</v>
      </c>
      <c r="C7" s="107">
        <v>2017</v>
      </c>
      <c r="D7" s="106">
        <v>2018</v>
      </c>
      <c r="E7" s="107">
        <v>2019</v>
      </c>
      <c r="F7" s="106">
        <v>2020</v>
      </c>
      <c r="G7" s="107">
        <v>2021</v>
      </c>
      <c r="H7" s="106">
        <v>2022</v>
      </c>
      <c r="I7" s="107">
        <v>2023</v>
      </c>
      <c r="J7" s="106">
        <v>2024</v>
      </c>
      <c r="K7" s="107" t="s">
        <v>392</v>
      </c>
    </row>
    <row r="8" spans="1:11">
      <c r="A8" s="579" t="s">
        <v>9</v>
      </c>
      <c r="B8" s="137"/>
      <c r="C8" s="137"/>
      <c r="D8" s="137"/>
      <c r="E8" s="137"/>
      <c r="F8" s="137"/>
      <c r="G8" s="137"/>
      <c r="H8" s="137"/>
      <c r="I8" s="137"/>
      <c r="J8" s="137"/>
      <c r="K8" s="137"/>
    </row>
    <row r="9" spans="1:11">
      <c r="A9" s="463" t="s">
        <v>0</v>
      </c>
      <c r="B9" s="179">
        <v>100</v>
      </c>
      <c r="C9" s="180">
        <v>100</v>
      </c>
      <c r="D9" s="179">
        <v>100</v>
      </c>
      <c r="E9" s="180">
        <v>100</v>
      </c>
      <c r="F9" s="179">
        <v>100</v>
      </c>
      <c r="G9" s="180">
        <v>100</v>
      </c>
      <c r="H9" s="179">
        <v>100</v>
      </c>
      <c r="I9" s="180">
        <v>100</v>
      </c>
      <c r="J9" s="179">
        <v>100</v>
      </c>
      <c r="K9" s="180">
        <v>100</v>
      </c>
    </row>
    <row r="10" spans="1:11">
      <c r="A10" s="112" t="s">
        <v>110</v>
      </c>
      <c r="B10" s="228">
        <v>92.9</v>
      </c>
      <c r="C10" s="227">
        <v>94.5</v>
      </c>
      <c r="D10" s="228">
        <v>91.993037317795441</v>
      </c>
      <c r="E10" s="227">
        <v>92.315182050936855</v>
      </c>
      <c r="F10" s="228">
        <v>93.608984090023569</v>
      </c>
      <c r="G10" s="227">
        <v>93.422596498177228</v>
      </c>
      <c r="H10" s="228">
        <v>93.890780324924307</v>
      </c>
      <c r="I10" s="227">
        <v>93.862946336493891</v>
      </c>
      <c r="J10" s="228">
        <v>94.156106700076293</v>
      </c>
      <c r="K10" s="227">
        <v>94.70819429377795</v>
      </c>
    </row>
    <row r="11" spans="1:11">
      <c r="A11" s="112" t="s">
        <v>111</v>
      </c>
      <c r="B11" s="228">
        <v>0.1</v>
      </c>
      <c r="C11" s="227">
        <v>0.1</v>
      </c>
      <c r="D11" s="228">
        <v>5.1056420085888107E-2</v>
      </c>
      <c r="E11" s="227">
        <v>4.336673604550171E-2</v>
      </c>
      <c r="F11" s="228">
        <v>3.0060270843040297E-2</v>
      </c>
      <c r="G11" s="227">
        <v>6.4193942855300515E-2</v>
      </c>
      <c r="H11" s="228">
        <v>4.3109355584940959E-2</v>
      </c>
      <c r="I11" s="227">
        <v>3.7985505645310065E-2</v>
      </c>
      <c r="J11" s="228">
        <v>7.752931175079722E-2</v>
      </c>
      <c r="K11" s="227">
        <v>5.4278634624041769E-2</v>
      </c>
    </row>
    <row r="12" spans="1:11">
      <c r="A12" s="112" t="s">
        <v>51</v>
      </c>
      <c r="B12" s="228">
        <v>0</v>
      </c>
      <c r="C12" s="227">
        <v>0</v>
      </c>
      <c r="D12" s="228">
        <v>1.5079312614865522E-2</v>
      </c>
      <c r="E12" s="227">
        <v>1.2896838398147143E-2</v>
      </c>
      <c r="F12" s="228">
        <v>2.6562873946878878E-2</v>
      </c>
      <c r="G12" s="227">
        <v>4.4619108262652828E-2</v>
      </c>
      <c r="H12" s="228">
        <v>7.5847392311376632E-2</v>
      </c>
      <c r="I12" s="227">
        <v>6.9848705581311565E-2</v>
      </c>
      <c r="J12" s="228">
        <v>6.6633726117007561E-2</v>
      </c>
      <c r="K12" s="227">
        <v>8.2475662971987426E-2</v>
      </c>
    </row>
    <row r="13" spans="1:11">
      <c r="A13" s="112" t="s">
        <v>112</v>
      </c>
      <c r="B13" s="228">
        <v>3.5999999999999996</v>
      </c>
      <c r="C13" s="227">
        <v>2.2999999999999998</v>
      </c>
      <c r="D13" s="228">
        <v>1.9126051782054887</v>
      </c>
      <c r="E13" s="227">
        <v>1.846213690783258</v>
      </c>
      <c r="F13" s="228">
        <v>1.5350681963490644</v>
      </c>
      <c r="G13" s="227">
        <v>1.5308959977523484</v>
      </c>
      <c r="H13" s="228">
        <v>1.4330085457957835</v>
      </c>
      <c r="I13" s="227">
        <v>1.0940696353772401</v>
      </c>
      <c r="J13" s="228">
        <v>0.96196206655916361</v>
      </c>
      <c r="K13" s="227">
        <v>0.78577610837152501</v>
      </c>
    </row>
    <row r="14" spans="1:11">
      <c r="A14" s="112" t="s">
        <v>113</v>
      </c>
      <c r="B14" s="228">
        <v>1.6</v>
      </c>
      <c r="C14" s="227">
        <v>1.6</v>
      </c>
      <c r="D14" s="228">
        <v>1.9829753037415279</v>
      </c>
      <c r="E14" s="227">
        <v>1.5311793726834837</v>
      </c>
      <c r="F14" s="228">
        <v>1.4162434141993159</v>
      </c>
      <c r="G14" s="227">
        <v>1.1801034472435179</v>
      </c>
      <c r="H14" s="228">
        <v>0.86059152418212614</v>
      </c>
      <c r="I14" s="227">
        <v>0.88446909813811159</v>
      </c>
      <c r="J14" s="228">
        <v>0.7837995506292923</v>
      </c>
      <c r="K14" s="227">
        <v>0.60248252519480594</v>
      </c>
    </row>
    <row r="15" spans="1:11">
      <c r="A15" s="112" t="s">
        <v>367</v>
      </c>
      <c r="B15" s="228">
        <v>1.7999999999999998</v>
      </c>
      <c r="C15" s="227">
        <v>1.5</v>
      </c>
      <c r="D15" s="228">
        <v>4.0439365474710467</v>
      </c>
      <c r="E15" s="227">
        <v>4.2511613111527566</v>
      </c>
      <c r="F15" s="228">
        <v>3.3830811546381261</v>
      </c>
      <c r="G15" s="227">
        <v>3.7545396344342064</v>
      </c>
      <c r="H15" s="228">
        <v>3.6957226002719903</v>
      </c>
      <c r="I15" s="227">
        <v>4.0417013370571464</v>
      </c>
      <c r="J15" s="228">
        <v>3.9249575072160279</v>
      </c>
      <c r="K15" s="227">
        <v>3.7588728412053261</v>
      </c>
    </row>
    <row r="16" spans="1:11">
      <c r="A16" s="112" t="s">
        <v>54</v>
      </c>
      <c r="B16" s="228">
        <v>0</v>
      </c>
      <c r="C16" s="227">
        <v>0</v>
      </c>
      <c r="D16" s="228">
        <v>1.3099200857357928E-3</v>
      </c>
      <c r="E16" s="227">
        <v>0</v>
      </c>
      <c r="F16" s="228">
        <v>0</v>
      </c>
      <c r="G16" s="227">
        <v>3.0513712747362578E-3</v>
      </c>
      <c r="H16" s="228">
        <v>9.4025692947987554E-4</v>
      </c>
      <c r="I16" s="227">
        <v>8.9793817069859054E-3</v>
      </c>
      <c r="J16" s="228">
        <v>2.9011137651415823E-2</v>
      </c>
      <c r="K16" s="227">
        <v>7.9199338543635093E-3</v>
      </c>
    </row>
    <row r="17" spans="1:11">
      <c r="A17" s="464" t="s">
        <v>167</v>
      </c>
      <c r="B17" s="135"/>
      <c r="C17" s="135"/>
      <c r="D17" s="135"/>
      <c r="E17" s="135"/>
      <c r="F17" s="135"/>
      <c r="G17" s="135"/>
      <c r="H17" s="135"/>
      <c r="I17" s="135"/>
      <c r="J17" s="135"/>
      <c r="K17" s="135"/>
    </row>
    <row r="18" spans="1:11">
      <c r="A18" s="622" t="s">
        <v>30</v>
      </c>
      <c r="B18" s="179">
        <v>100</v>
      </c>
      <c r="C18" s="180">
        <v>100</v>
      </c>
      <c r="D18" s="179">
        <v>100</v>
      </c>
      <c r="E18" s="180">
        <v>100</v>
      </c>
      <c r="F18" s="179">
        <v>100</v>
      </c>
      <c r="G18" s="180">
        <v>100</v>
      </c>
      <c r="H18" s="179">
        <v>100</v>
      </c>
      <c r="I18" s="180">
        <v>100</v>
      </c>
      <c r="J18" s="179">
        <v>100</v>
      </c>
      <c r="K18" s="180">
        <v>100</v>
      </c>
    </row>
    <row r="19" spans="1:11">
      <c r="A19" s="112" t="s">
        <v>110</v>
      </c>
      <c r="B19" s="228">
        <v>96.166145353152203</v>
      </c>
      <c r="C19" s="227">
        <v>96.888077312828429</v>
      </c>
      <c r="D19" s="228">
        <v>94.404292243451778</v>
      </c>
      <c r="E19" s="227">
        <v>94.679417090639532</v>
      </c>
      <c r="F19" s="228">
        <v>95.587117537995752</v>
      </c>
      <c r="G19" s="227">
        <v>95.137931130655957</v>
      </c>
      <c r="H19" s="228">
        <v>95.474356991907641</v>
      </c>
      <c r="I19" s="227">
        <v>95.1</v>
      </c>
      <c r="J19" s="228">
        <v>95.262704403693789</v>
      </c>
      <c r="K19" s="227">
        <v>95.600724957736176</v>
      </c>
    </row>
    <row r="20" spans="1:11">
      <c r="A20" s="112" t="s">
        <v>111</v>
      </c>
      <c r="B20" s="228">
        <v>9.4217196417324622E-2</v>
      </c>
      <c r="C20" s="227">
        <v>5.8299701874018742E-2</v>
      </c>
      <c r="D20" s="228">
        <v>2.692730881705822E-2</v>
      </c>
      <c r="E20" s="227">
        <v>4.0199633728519694E-2</v>
      </c>
      <c r="F20" s="228">
        <v>1.8763337075399993E-2</v>
      </c>
      <c r="G20" s="227">
        <v>4.0196793460298953E-2</v>
      </c>
      <c r="H20" s="228">
        <v>3.9688675841451471E-2</v>
      </c>
      <c r="I20" s="227">
        <v>0</v>
      </c>
      <c r="J20" s="228">
        <v>6.1406959247257441E-2</v>
      </c>
      <c r="K20" s="227">
        <v>5.744833153109246E-2</v>
      </c>
    </row>
    <row r="21" spans="1:11">
      <c r="A21" s="112" t="s">
        <v>51</v>
      </c>
      <c r="B21" s="228">
        <v>4.3432042710464074E-2</v>
      </c>
      <c r="C21" s="227">
        <v>2.5823864582986241E-2</v>
      </c>
      <c r="D21" s="228">
        <v>1.7190880770212313E-2</v>
      </c>
      <c r="E21" s="227">
        <v>1.5881789602599478E-2</v>
      </c>
      <c r="F21" s="228">
        <v>3.2473647405447448E-2</v>
      </c>
      <c r="G21" s="227">
        <v>5.403731991627353E-2</v>
      </c>
      <c r="H21" s="228">
        <v>8.5322062436644155E-2</v>
      </c>
      <c r="I21" s="227">
        <v>0.1</v>
      </c>
      <c r="J21" s="228">
        <v>7.2926617591049001E-2</v>
      </c>
      <c r="K21" s="227">
        <v>9.738192783929088E-2</v>
      </c>
    </row>
    <row r="22" spans="1:11">
      <c r="A22" s="112" t="s">
        <v>112</v>
      </c>
      <c r="B22" s="228">
        <v>0.74966776796877488</v>
      </c>
      <c r="C22" s="227">
        <v>0.39772181572639054</v>
      </c>
      <c r="D22" s="228">
        <v>0.31768899795040584</v>
      </c>
      <c r="E22" s="227">
        <v>0.28385489546077913</v>
      </c>
      <c r="F22" s="228">
        <v>0.40657430581836596</v>
      </c>
      <c r="G22" s="227">
        <v>0.40615146904812038</v>
      </c>
      <c r="H22" s="228">
        <v>0.39004862292321701</v>
      </c>
      <c r="I22" s="227">
        <v>0.3</v>
      </c>
      <c r="J22" s="228">
        <v>0.33634904876967553</v>
      </c>
      <c r="K22" s="227">
        <v>0.25665940693583517</v>
      </c>
    </row>
    <row r="23" spans="1:11">
      <c r="A23" s="112" t="s">
        <v>113</v>
      </c>
      <c r="B23" s="228">
        <v>1.2506655564176492</v>
      </c>
      <c r="C23" s="227">
        <v>1.1837203809583545</v>
      </c>
      <c r="D23" s="228">
        <v>1.5216972115402536</v>
      </c>
      <c r="E23" s="227">
        <v>1.0962836245544938</v>
      </c>
      <c r="F23" s="228">
        <v>0.89965077578094876</v>
      </c>
      <c r="G23" s="227">
        <v>0.74843431223390977</v>
      </c>
      <c r="H23" s="228">
        <v>0.49176159304503203</v>
      </c>
      <c r="I23" s="227">
        <v>0.6</v>
      </c>
      <c r="J23" s="228">
        <v>0.57542098263622232</v>
      </c>
      <c r="K23" s="227">
        <v>0.40585449062580908</v>
      </c>
    </row>
    <row r="24" spans="1:11">
      <c r="A24" s="112" t="s">
        <v>367</v>
      </c>
      <c r="B24" s="228">
        <v>1.6958720833335934</v>
      </c>
      <c r="C24" s="227">
        <v>1.445095131785012</v>
      </c>
      <c r="D24" s="228">
        <v>3.7122033574702935</v>
      </c>
      <c r="E24" s="227">
        <v>3.8843629660140704</v>
      </c>
      <c r="F24" s="228">
        <v>3.0554203959240804</v>
      </c>
      <c r="G24" s="227">
        <v>3.6095535192589003</v>
      </c>
      <c r="H24" s="228">
        <v>3.518822053846022</v>
      </c>
      <c r="I24" s="227">
        <v>3.8</v>
      </c>
      <c r="J24" s="228">
        <v>3.6566954502032329</v>
      </c>
      <c r="K24" s="227">
        <v>3.5770267594693794</v>
      </c>
    </row>
    <row r="25" spans="1:11">
      <c r="A25" s="112" t="s">
        <v>54</v>
      </c>
      <c r="B25" s="228">
        <v>0</v>
      </c>
      <c r="C25" s="227">
        <v>1.2617922448043561E-3</v>
      </c>
      <c r="D25" s="228">
        <v>0</v>
      </c>
      <c r="E25" s="227">
        <v>0</v>
      </c>
      <c r="F25" s="228">
        <v>0</v>
      </c>
      <c r="G25" s="227">
        <v>3.6954554265322542E-3</v>
      </c>
      <c r="H25" s="228">
        <v>0</v>
      </c>
      <c r="I25" s="227">
        <v>0</v>
      </c>
      <c r="J25" s="228">
        <v>3.4496537858779604E-2</v>
      </c>
      <c r="K25" s="227">
        <v>4.904125862410332E-3</v>
      </c>
    </row>
    <row r="26" spans="1:11">
      <c r="A26" s="622" t="s">
        <v>10</v>
      </c>
      <c r="B26" s="179">
        <v>100</v>
      </c>
      <c r="C26" s="180">
        <v>100</v>
      </c>
      <c r="D26" s="179">
        <v>100</v>
      </c>
      <c r="E26" s="180">
        <v>100</v>
      </c>
      <c r="F26" s="179">
        <v>100</v>
      </c>
      <c r="G26" s="180">
        <v>100</v>
      </c>
      <c r="H26" s="179">
        <v>100</v>
      </c>
      <c r="I26" s="180">
        <v>100</v>
      </c>
      <c r="J26" s="179">
        <v>100</v>
      </c>
      <c r="K26" s="180">
        <v>100</v>
      </c>
    </row>
    <row r="27" spans="1:11">
      <c r="A27" s="112" t="s">
        <v>110</v>
      </c>
      <c r="B27" s="228">
        <v>80.189975659671347</v>
      </c>
      <c r="C27" s="227">
        <v>84.765897973445149</v>
      </c>
      <c r="D27" s="228">
        <v>82.28921453082765</v>
      </c>
      <c r="E27" s="227">
        <v>82.100222021840864</v>
      </c>
      <c r="F27" s="228">
        <v>84.719299889317469</v>
      </c>
      <c r="G27" s="227">
        <v>85.296138473226961</v>
      </c>
      <c r="H27" s="228">
        <v>86.204003476062041</v>
      </c>
      <c r="I27" s="227">
        <v>87.4</v>
      </c>
      <c r="J27" s="228">
        <v>88.303542239731073</v>
      </c>
      <c r="K27" s="227">
        <v>89.76986407570638</v>
      </c>
    </row>
    <row r="28" spans="1:11">
      <c r="A28" s="112" t="s">
        <v>111</v>
      </c>
      <c r="B28" s="228">
        <v>0.1046270843676964</v>
      </c>
      <c r="C28" s="227">
        <v>0.12570641322020754</v>
      </c>
      <c r="D28" s="228">
        <v>0.14816129990112376</v>
      </c>
      <c r="E28" s="227">
        <v>5.7050580093467862E-2</v>
      </c>
      <c r="F28" s="228">
        <v>8.0828419844091656E-2</v>
      </c>
      <c r="G28" s="227">
        <v>0.17788128034882569</v>
      </c>
      <c r="H28" s="228">
        <v>5.9713541796977299E-2</v>
      </c>
      <c r="I28" s="227">
        <v>0.1</v>
      </c>
      <c r="J28" s="228">
        <v>0.16279707163401369</v>
      </c>
      <c r="K28" s="227">
        <v>3.6740850601252227E-2</v>
      </c>
    </row>
    <row r="29" spans="1:11">
      <c r="A29" s="112" t="s">
        <v>51</v>
      </c>
      <c r="B29" s="228">
        <v>7.2173312827716494E-3</v>
      </c>
      <c r="C29" s="227">
        <v>0</v>
      </c>
      <c r="D29" s="228">
        <v>6.5815453468474391E-3</v>
      </c>
      <c r="E29" s="227">
        <v>0</v>
      </c>
      <c r="F29" s="228">
        <v>0</v>
      </c>
      <c r="G29" s="227">
        <v>0</v>
      </c>
      <c r="H29" s="228">
        <v>2.9856770898488649E-2</v>
      </c>
      <c r="I29" s="227">
        <v>0.1</v>
      </c>
      <c r="J29" s="228">
        <v>3.3351935568023086E-2</v>
      </c>
      <c r="K29" s="227">
        <v>0</v>
      </c>
    </row>
    <row r="30" spans="1:11">
      <c r="A30" s="112" t="s">
        <v>112</v>
      </c>
      <c r="B30" s="228">
        <v>14.772763051138909</v>
      </c>
      <c r="C30" s="227">
        <v>10.00497442507509</v>
      </c>
      <c r="D30" s="228">
        <v>8.3311649947500683</v>
      </c>
      <c r="E30" s="227">
        <v>8.5965715770840507</v>
      </c>
      <c r="F30" s="228">
        <v>6.6064926341330956</v>
      </c>
      <c r="G30" s="227">
        <v>6.8594126779638627</v>
      </c>
      <c r="H30" s="228">
        <v>6.4955990452505219</v>
      </c>
      <c r="I30" s="227">
        <v>5</v>
      </c>
      <c r="J30" s="228">
        <v>4.2706988386261644</v>
      </c>
      <c r="K30" s="227">
        <v>3.7133539509054598</v>
      </c>
    </row>
    <row r="31" spans="1:11">
      <c r="A31" s="112" t="s">
        <v>113</v>
      </c>
      <c r="B31" s="228">
        <v>2.9580886181716903</v>
      </c>
      <c r="C31" s="227">
        <v>3.1576633560322627</v>
      </c>
      <c r="D31" s="228">
        <v>3.8393368251237487</v>
      </c>
      <c r="E31" s="227">
        <v>3.4101984250870419</v>
      </c>
      <c r="F31" s="228">
        <v>3.7377983227705887</v>
      </c>
      <c r="G31" s="227">
        <v>3.2251511247646421</v>
      </c>
      <c r="H31" s="228">
        <v>2.650914301059665</v>
      </c>
      <c r="I31" s="227">
        <v>2.2999999999999998</v>
      </c>
      <c r="J31" s="228">
        <v>1.8858703369205927</v>
      </c>
      <c r="K31" s="227">
        <v>1.6904161996814671</v>
      </c>
    </row>
    <row r="32" spans="1:11">
      <c r="A32" s="112" t="s">
        <v>367</v>
      </c>
      <c r="B32" s="228">
        <v>1.9673282553675873</v>
      </c>
      <c r="C32" s="227">
        <v>1.9457578322272966</v>
      </c>
      <c r="D32" s="228">
        <v>5.3789592587037109</v>
      </c>
      <c r="E32" s="227">
        <v>5.8359573958945772</v>
      </c>
      <c r="F32" s="228">
        <v>4.8555807339347563</v>
      </c>
      <c r="G32" s="227">
        <v>4.4414164436957027</v>
      </c>
      <c r="H32" s="228">
        <v>4.5544085440404052</v>
      </c>
      <c r="I32" s="227">
        <v>5.2</v>
      </c>
      <c r="J32" s="228">
        <v>5.3437395775201351</v>
      </c>
      <c r="K32" s="227">
        <v>4.7650186653633213</v>
      </c>
    </row>
    <row r="33" spans="1:11">
      <c r="A33" s="112" t="s">
        <v>54</v>
      </c>
      <c r="B33" s="228">
        <v>0</v>
      </c>
      <c r="C33" s="227">
        <v>0</v>
      </c>
      <c r="D33" s="228">
        <v>6.5815453468474391E-3</v>
      </c>
      <c r="E33" s="227">
        <v>0</v>
      </c>
      <c r="F33" s="228">
        <v>0</v>
      </c>
      <c r="G33" s="227">
        <v>0</v>
      </c>
      <c r="H33" s="228">
        <v>5.5043208919001415E-3</v>
      </c>
      <c r="I33" s="227">
        <v>0</v>
      </c>
      <c r="J33" s="228">
        <v>0</v>
      </c>
      <c r="K33" s="227">
        <v>2.4606257742123046E-2</v>
      </c>
    </row>
    <row r="34" spans="1:11">
      <c r="A34" s="201" t="s">
        <v>390</v>
      </c>
      <c r="B34" s="132"/>
      <c r="C34" s="132"/>
      <c r="D34" s="132"/>
      <c r="E34" s="132"/>
      <c r="F34" s="132"/>
      <c r="G34" s="132"/>
      <c r="H34" s="132"/>
      <c r="I34" s="132"/>
      <c r="J34" s="132"/>
      <c r="K34" s="132"/>
    </row>
    <row r="35" spans="1:11">
      <c r="A35" s="463" t="s">
        <v>3</v>
      </c>
      <c r="B35" s="179">
        <v>100</v>
      </c>
      <c r="C35" s="180">
        <v>100</v>
      </c>
      <c r="D35" s="179">
        <v>100</v>
      </c>
      <c r="E35" s="180">
        <v>100</v>
      </c>
      <c r="F35" s="179">
        <v>100</v>
      </c>
      <c r="G35" s="180">
        <v>100</v>
      </c>
      <c r="H35" s="179">
        <v>100</v>
      </c>
      <c r="I35" s="180">
        <v>100</v>
      </c>
      <c r="J35" s="179">
        <v>100</v>
      </c>
      <c r="K35" s="180">
        <v>100</v>
      </c>
    </row>
    <row r="36" spans="1:11">
      <c r="A36" s="112" t="s">
        <v>110</v>
      </c>
      <c r="B36" s="228">
        <v>91.156608954328235</v>
      </c>
      <c r="C36" s="227">
        <v>91.574797837170976</v>
      </c>
      <c r="D36" s="228">
        <v>91.956997196808672</v>
      </c>
      <c r="E36" s="227">
        <v>91.536302158773992</v>
      </c>
      <c r="F36" s="228">
        <v>94.316196799690715</v>
      </c>
      <c r="G36" s="227">
        <v>93.930629691852914</v>
      </c>
      <c r="H36" s="228">
        <v>94.698251451847213</v>
      </c>
      <c r="I36" s="227">
        <v>94.180079228766132</v>
      </c>
      <c r="J36" s="228">
        <v>94.331462501355162</v>
      </c>
      <c r="K36" s="227">
        <v>95.434450369612406</v>
      </c>
    </row>
    <row r="37" spans="1:11">
      <c r="A37" s="112" t="s">
        <v>111</v>
      </c>
      <c r="B37" s="228">
        <v>9.613239819736949E-2</v>
      </c>
      <c r="C37" s="227">
        <v>9.7346582749414476E-2</v>
      </c>
      <c r="D37" s="228">
        <v>8.1631395742845697E-2</v>
      </c>
      <c r="E37" s="227">
        <v>6.0795060218239619E-2</v>
      </c>
      <c r="F37" s="228">
        <v>1.4719365542142608E-2</v>
      </c>
      <c r="G37" s="227">
        <v>0</v>
      </c>
      <c r="H37" s="228">
        <v>4.4848096857819222E-2</v>
      </c>
      <c r="I37" s="227">
        <v>7.8259183334256743E-2</v>
      </c>
      <c r="J37" s="228">
        <v>8.8732476586801876E-2</v>
      </c>
      <c r="K37" s="227">
        <v>1.9513698944620447E-2</v>
      </c>
    </row>
    <row r="38" spans="1:11">
      <c r="A38" s="112" t="s">
        <v>51</v>
      </c>
      <c r="B38" s="228">
        <v>9.8501163656031551E-2</v>
      </c>
      <c r="C38" s="227">
        <v>5.0119032702668841E-2</v>
      </c>
      <c r="D38" s="228">
        <v>4.27409666389428E-2</v>
      </c>
      <c r="E38" s="227">
        <v>4.0652118579666247E-2</v>
      </c>
      <c r="F38" s="228">
        <v>2.1813035682934225E-2</v>
      </c>
      <c r="G38" s="227">
        <v>0</v>
      </c>
      <c r="H38" s="228">
        <v>1.0728368267948912E-2</v>
      </c>
      <c r="I38" s="227">
        <v>6.1118344506620868E-2</v>
      </c>
      <c r="J38" s="228">
        <v>0.13193118229353437</v>
      </c>
      <c r="K38" s="227">
        <v>0.17217969657018045</v>
      </c>
    </row>
    <row r="39" spans="1:11">
      <c r="A39" s="112" t="s">
        <v>112</v>
      </c>
      <c r="B39" s="228">
        <v>3.0910415264324613</v>
      </c>
      <c r="C39" s="227">
        <v>3.3255905853324728</v>
      </c>
      <c r="D39" s="228">
        <v>2.7465884237439546</v>
      </c>
      <c r="E39" s="227">
        <v>2.4312530557758052</v>
      </c>
      <c r="F39" s="228">
        <v>1.0647598881328217</v>
      </c>
      <c r="G39" s="227">
        <v>0.6964676860259873</v>
      </c>
      <c r="H39" s="228">
        <v>0.63086322913332371</v>
      </c>
      <c r="I39" s="227">
        <v>0.47838522909856507</v>
      </c>
      <c r="J39" s="228">
        <v>0.34292099974147494</v>
      </c>
      <c r="K39" s="227">
        <v>0.42110234361164134</v>
      </c>
    </row>
    <row r="40" spans="1:11">
      <c r="A40" s="112" t="s">
        <v>113</v>
      </c>
      <c r="B40" s="228">
        <v>1.2108339436194342</v>
      </c>
      <c r="C40" s="227">
        <v>1.2709030100334449</v>
      </c>
      <c r="D40" s="228">
        <v>1.3386393740566183</v>
      </c>
      <c r="E40" s="227">
        <v>0.94250655103397374</v>
      </c>
      <c r="F40" s="228">
        <v>0.71167245687491909</v>
      </c>
      <c r="G40" s="227">
        <v>0.43950123698332022</v>
      </c>
      <c r="H40" s="228">
        <v>0.20788411955271496</v>
      </c>
      <c r="I40" s="227">
        <v>0.31649952905978168</v>
      </c>
      <c r="J40" s="228">
        <v>0.31940355763858191</v>
      </c>
      <c r="K40" s="227">
        <v>0.21973408895623026</v>
      </c>
    </row>
    <row r="41" spans="1:11">
      <c r="A41" s="112" t="s">
        <v>367</v>
      </c>
      <c r="B41" s="228">
        <v>4.346882013766475</v>
      </c>
      <c r="C41" s="227">
        <v>3.6812429520110261</v>
      </c>
      <c r="D41" s="228">
        <v>3.8334026430089638</v>
      </c>
      <c r="E41" s="227">
        <v>4.988491055618324</v>
      </c>
      <c r="F41" s="228">
        <v>3.8708384540764662</v>
      </c>
      <c r="G41" s="227">
        <v>4.9334013851377696</v>
      </c>
      <c r="H41" s="228">
        <v>4.4074247343409789</v>
      </c>
      <c r="I41" s="227">
        <v>4.8856584852346385</v>
      </c>
      <c r="J41" s="228">
        <v>4.7855492823844354</v>
      </c>
      <c r="K41" s="227">
        <v>3.7330198023049119</v>
      </c>
    </row>
    <row r="42" spans="1:11">
      <c r="A42" s="112" t="s">
        <v>54</v>
      </c>
      <c r="B42" s="228">
        <v>0</v>
      </c>
      <c r="C42" s="227">
        <v>0</v>
      </c>
      <c r="D42" s="228">
        <v>0</v>
      </c>
      <c r="E42" s="227">
        <v>0</v>
      </c>
      <c r="F42" s="228">
        <v>0</v>
      </c>
      <c r="G42" s="227">
        <v>0</v>
      </c>
      <c r="H42" s="228">
        <v>0</v>
      </c>
      <c r="I42" s="227">
        <v>0</v>
      </c>
      <c r="J42" s="228">
        <v>0</v>
      </c>
      <c r="K42" s="227">
        <v>0</v>
      </c>
    </row>
    <row r="43" spans="1:11">
      <c r="A43" s="463" t="s">
        <v>4</v>
      </c>
      <c r="B43" s="179">
        <v>100</v>
      </c>
      <c r="C43" s="180">
        <v>100</v>
      </c>
      <c r="D43" s="179">
        <v>100</v>
      </c>
      <c r="E43" s="180">
        <v>100</v>
      </c>
      <c r="F43" s="179">
        <v>100</v>
      </c>
      <c r="G43" s="180">
        <v>100</v>
      </c>
      <c r="H43" s="179">
        <v>100</v>
      </c>
      <c r="I43" s="180">
        <v>100</v>
      </c>
      <c r="J43" s="179">
        <v>100</v>
      </c>
      <c r="K43" s="180">
        <v>100</v>
      </c>
    </row>
    <row r="44" spans="1:11">
      <c r="A44" s="112" t="s">
        <v>110</v>
      </c>
      <c r="B44" s="228">
        <v>93.610631264194453</v>
      </c>
      <c r="C44" s="227">
        <v>93.052256030029682</v>
      </c>
      <c r="D44" s="228">
        <v>93.911872311341611</v>
      </c>
      <c r="E44" s="227">
        <v>92.56044160616436</v>
      </c>
      <c r="F44" s="228">
        <v>92.312297013309561</v>
      </c>
      <c r="G44" s="227">
        <v>93.768053645116922</v>
      </c>
      <c r="H44" s="228">
        <v>94.204763446038214</v>
      </c>
      <c r="I44" s="227">
        <v>91.165113929733977</v>
      </c>
      <c r="J44" s="228">
        <v>93.563546882422116</v>
      </c>
      <c r="K44" s="227">
        <v>93.682956778901641</v>
      </c>
    </row>
    <row r="45" spans="1:11">
      <c r="A45" s="112" t="s">
        <v>111</v>
      </c>
      <c r="B45" s="228">
        <v>0.16967581834603343</v>
      </c>
      <c r="C45" s="227">
        <v>5.4107521790958971E-2</v>
      </c>
      <c r="D45" s="228">
        <v>0</v>
      </c>
      <c r="E45" s="227">
        <v>0</v>
      </c>
      <c r="F45" s="228">
        <v>4.9247489863932584E-2</v>
      </c>
      <c r="G45" s="227">
        <v>0</v>
      </c>
      <c r="H45" s="228">
        <v>0</v>
      </c>
      <c r="I45" s="227">
        <v>0</v>
      </c>
      <c r="J45" s="228">
        <v>4.789085557208158E-2</v>
      </c>
      <c r="K45" s="227">
        <v>0.11062477183640808</v>
      </c>
    </row>
    <row r="46" spans="1:11">
      <c r="A46" s="112" t="s">
        <v>51</v>
      </c>
      <c r="B46" s="228">
        <v>6.5327382257258357E-2</v>
      </c>
      <c r="C46" s="227">
        <v>0</v>
      </c>
      <c r="D46" s="228">
        <v>0</v>
      </c>
      <c r="E46" s="227">
        <v>0</v>
      </c>
      <c r="F46" s="228">
        <v>0.24581290199324971</v>
      </c>
      <c r="G46" s="227">
        <v>6.662654745529574E-2</v>
      </c>
      <c r="H46" s="228">
        <v>0</v>
      </c>
      <c r="I46" s="227">
        <v>0</v>
      </c>
      <c r="J46" s="228">
        <v>0</v>
      </c>
      <c r="K46" s="227">
        <v>0</v>
      </c>
    </row>
    <row r="47" spans="1:11">
      <c r="A47" s="112" t="s">
        <v>112</v>
      </c>
      <c r="B47" s="228">
        <v>3.3001289010092858</v>
      </c>
      <c r="C47" s="227">
        <v>1.7124185216810532</v>
      </c>
      <c r="D47" s="228">
        <v>1.2724641177180074</v>
      </c>
      <c r="E47" s="227">
        <v>2.3270119547709815</v>
      </c>
      <c r="F47" s="228">
        <v>4.1172599715553293</v>
      </c>
      <c r="G47" s="227">
        <v>1.1739167812929849</v>
      </c>
      <c r="H47" s="228">
        <v>0.56997150142492881</v>
      </c>
      <c r="I47" s="227">
        <v>0.74643618812436863</v>
      </c>
      <c r="J47" s="228">
        <v>0.55483308284728661</v>
      </c>
      <c r="K47" s="227">
        <v>0.12058100130168481</v>
      </c>
    </row>
    <row r="48" spans="1:11">
      <c r="A48" s="112" t="s">
        <v>113</v>
      </c>
      <c r="B48" s="228">
        <v>0.18063678852342577</v>
      </c>
      <c r="C48" s="227">
        <v>0.55882924849724813</v>
      </c>
      <c r="D48" s="228">
        <v>0.39520765488682508</v>
      </c>
      <c r="E48" s="227">
        <v>9.7532153234748967E-2</v>
      </c>
      <c r="F48" s="228">
        <v>0</v>
      </c>
      <c r="G48" s="227">
        <v>0.57427785419532329</v>
      </c>
      <c r="H48" s="228">
        <v>0.14012457271873249</v>
      </c>
      <c r="I48" s="227">
        <v>0.33374490215886554</v>
      </c>
      <c r="J48" s="228">
        <v>0</v>
      </c>
      <c r="K48" s="227">
        <v>3.8718670142742835E-2</v>
      </c>
    </row>
    <row r="49" spans="1:11">
      <c r="A49" s="112" t="s">
        <v>367</v>
      </c>
      <c r="B49" s="228">
        <v>2.67359984566954</v>
      </c>
      <c r="C49" s="227">
        <v>4.622388678001065</v>
      </c>
      <c r="D49" s="228">
        <v>4.4204559160535517</v>
      </c>
      <c r="E49" s="227">
        <v>5.0150142858299134</v>
      </c>
      <c r="F49" s="228">
        <v>3.2753826232779297</v>
      </c>
      <c r="G49" s="227">
        <v>4.4171251719394773</v>
      </c>
      <c r="H49" s="228">
        <v>5.0851404798181141</v>
      </c>
      <c r="I49" s="227">
        <v>7.7547049799827894</v>
      </c>
      <c r="J49" s="228">
        <v>5.8337291791585226</v>
      </c>
      <c r="K49" s="227">
        <v>6.0471187778175208</v>
      </c>
    </row>
    <row r="50" spans="1:11">
      <c r="A50" s="112" t="s">
        <v>54</v>
      </c>
      <c r="B50" s="228">
        <v>0</v>
      </c>
      <c r="C50" s="227">
        <v>0</v>
      </c>
      <c r="D50" s="228">
        <v>0</v>
      </c>
      <c r="E50" s="227">
        <v>0</v>
      </c>
      <c r="F50" s="228">
        <v>0</v>
      </c>
      <c r="G50" s="227">
        <v>0</v>
      </c>
      <c r="H50" s="228">
        <v>0</v>
      </c>
      <c r="I50" s="227">
        <v>0</v>
      </c>
      <c r="J50" s="228">
        <v>0</v>
      </c>
      <c r="K50" s="227">
        <v>0</v>
      </c>
    </row>
    <row r="51" spans="1:11">
      <c r="A51" s="463" t="s">
        <v>5</v>
      </c>
      <c r="B51" s="179">
        <v>100</v>
      </c>
      <c r="C51" s="180">
        <v>100</v>
      </c>
      <c r="D51" s="179">
        <v>100</v>
      </c>
      <c r="E51" s="180">
        <v>100</v>
      </c>
      <c r="F51" s="179">
        <v>100</v>
      </c>
      <c r="G51" s="180">
        <v>100</v>
      </c>
      <c r="H51" s="179">
        <v>100</v>
      </c>
      <c r="I51" s="180">
        <v>100</v>
      </c>
      <c r="J51" s="179">
        <v>100</v>
      </c>
      <c r="K51" s="180">
        <v>100</v>
      </c>
    </row>
    <row r="52" spans="1:11">
      <c r="A52" s="112" t="s">
        <v>110</v>
      </c>
      <c r="B52" s="228">
        <v>86.349324134611521</v>
      </c>
      <c r="C52" s="227">
        <v>94.077009089095412</v>
      </c>
      <c r="D52" s="228">
        <v>96.156773211567739</v>
      </c>
      <c r="E52" s="227">
        <v>95.162696539375929</v>
      </c>
      <c r="F52" s="228">
        <v>95.496983383329408</v>
      </c>
      <c r="G52" s="227">
        <v>96.825048804860671</v>
      </c>
      <c r="H52" s="228">
        <v>96.862245430809395</v>
      </c>
      <c r="I52" s="227">
        <v>97.479692773672994</v>
      </c>
      <c r="J52" s="228">
        <v>97.704627618215483</v>
      </c>
      <c r="K52" s="227">
        <v>98.421369890019079</v>
      </c>
    </row>
    <row r="53" spans="1:11">
      <c r="A53" s="112" t="s">
        <v>111</v>
      </c>
      <c r="B53" s="228">
        <v>9.9775380048935075E-2</v>
      </c>
      <c r="C53" s="227">
        <v>0</v>
      </c>
      <c r="D53" s="228">
        <v>0</v>
      </c>
      <c r="E53" s="227">
        <v>0.13609434740633947</v>
      </c>
      <c r="F53" s="228">
        <v>0</v>
      </c>
      <c r="G53" s="227">
        <v>0</v>
      </c>
      <c r="H53" s="228">
        <v>4.219321148825065E-2</v>
      </c>
      <c r="I53" s="227">
        <v>0</v>
      </c>
      <c r="J53" s="228">
        <v>0.13346586400109017</v>
      </c>
      <c r="K53" s="227">
        <v>0</v>
      </c>
    </row>
    <row r="54" spans="1:11">
      <c r="A54" s="112" t="s">
        <v>51</v>
      </c>
      <c r="B54" s="228">
        <v>0</v>
      </c>
      <c r="C54" s="227">
        <v>8.8153554212116E-2</v>
      </c>
      <c r="D54" s="228">
        <v>0</v>
      </c>
      <c r="E54" s="227">
        <v>0</v>
      </c>
      <c r="F54" s="228">
        <v>0</v>
      </c>
      <c r="G54" s="227">
        <v>0.13956292770134376</v>
      </c>
      <c r="H54" s="228">
        <v>0.38057441253263707</v>
      </c>
      <c r="I54" s="227">
        <v>0.14977492041903601</v>
      </c>
      <c r="J54" s="228">
        <v>0</v>
      </c>
      <c r="K54" s="227">
        <v>0</v>
      </c>
    </row>
    <row r="55" spans="1:11">
      <c r="A55" s="112" t="s">
        <v>112</v>
      </c>
      <c r="B55" s="228">
        <v>10.487946732983033</v>
      </c>
      <c r="C55" s="227">
        <v>3.7706522899045622</v>
      </c>
      <c r="D55" s="228">
        <v>2.429117553360943</v>
      </c>
      <c r="E55" s="227">
        <v>3.6349949602561979</v>
      </c>
      <c r="F55" s="228">
        <v>3.1291078229802149</v>
      </c>
      <c r="G55" s="227">
        <v>2.1760854074520704</v>
      </c>
      <c r="H55" s="228">
        <v>2.0444908616187991</v>
      </c>
      <c r="I55" s="227">
        <v>1.550316446454423</v>
      </c>
      <c r="J55" s="228">
        <v>1.0003927824225858</v>
      </c>
      <c r="K55" s="227">
        <v>0.44166764604413644</v>
      </c>
    </row>
    <row r="56" spans="1:11">
      <c r="A56" s="112" t="s">
        <v>113</v>
      </c>
      <c r="B56" s="228">
        <v>0.45174682122658533</v>
      </c>
      <c r="C56" s="227">
        <v>0.45143899078099409</v>
      </c>
      <c r="D56" s="228">
        <v>0.31105093625004426</v>
      </c>
      <c r="E56" s="227">
        <v>0.11227783661023004</v>
      </c>
      <c r="F56" s="228">
        <v>0.17526711382250834</v>
      </c>
      <c r="G56" s="227">
        <v>0.23738346917177205</v>
      </c>
      <c r="H56" s="228">
        <v>0</v>
      </c>
      <c r="I56" s="227">
        <v>6.716925400408022E-2</v>
      </c>
      <c r="J56" s="228">
        <v>0</v>
      </c>
      <c r="K56" s="227">
        <v>0</v>
      </c>
    </row>
    <row r="57" spans="1:11">
      <c r="A57" s="112" t="s">
        <v>367</v>
      </c>
      <c r="B57" s="228">
        <v>2.6112069311299186</v>
      </c>
      <c r="C57" s="227">
        <v>1.6127460760069223</v>
      </c>
      <c r="D57" s="228">
        <v>1.1030582988212807</v>
      </c>
      <c r="E57" s="227">
        <v>0.9539363163513106</v>
      </c>
      <c r="F57" s="228">
        <v>1.1986416798678754</v>
      </c>
      <c r="G57" s="227">
        <v>0.62191939081414527</v>
      </c>
      <c r="H57" s="228">
        <v>0.67049608355091384</v>
      </c>
      <c r="I57" s="227">
        <v>0.75304660544947077</v>
      </c>
      <c r="J57" s="228">
        <v>1.1615137353608389</v>
      </c>
      <c r="K57" s="227">
        <v>1.1369624639367941</v>
      </c>
    </row>
    <row r="58" spans="1:11">
      <c r="A58" s="112" t="s">
        <v>54</v>
      </c>
      <c r="B58" s="228">
        <v>0</v>
      </c>
      <c r="C58" s="227">
        <v>0</v>
      </c>
      <c r="D58" s="228">
        <v>0</v>
      </c>
      <c r="E58" s="227">
        <v>0</v>
      </c>
      <c r="F58" s="228">
        <v>0</v>
      </c>
      <c r="G58" s="227">
        <v>0</v>
      </c>
      <c r="H58" s="228">
        <v>0</v>
      </c>
      <c r="I58" s="227">
        <v>0</v>
      </c>
      <c r="J58" s="228">
        <v>0</v>
      </c>
      <c r="K58" s="227">
        <v>0</v>
      </c>
    </row>
    <row r="59" spans="1:11">
      <c r="A59" s="463" t="s">
        <v>6</v>
      </c>
      <c r="B59" s="179">
        <v>100</v>
      </c>
      <c r="C59" s="180">
        <v>100</v>
      </c>
      <c r="D59" s="179">
        <v>100</v>
      </c>
      <c r="E59" s="180">
        <v>100</v>
      </c>
      <c r="F59" s="179">
        <v>100</v>
      </c>
      <c r="G59" s="180">
        <v>100</v>
      </c>
      <c r="H59" s="179">
        <v>100</v>
      </c>
      <c r="I59" s="180">
        <v>100</v>
      </c>
      <c r="J59" s="179">
        <v>100</v>
      </c>
      <c r="K59" s="180">
        <v>100</v>
      </c>
    </row>
    <row r="60" spans="1:11">
      <c r="A60" s="112" t="s">
        <v>110</v>
      </c>
      <c r="B60" s="228">
        <v>75.945990090923942</v>
      </c>
      <c r="C60" s="227">
        <v>76.873439245288395</v>
      </c>
      <c r="D60" s="228">
        <v>80.922241095742677</v>
      </c>
      <c r="E60" s="227">
        <v>78.323358141982851</v>
      </c>
      <c r="F60" s="228">
        <v>79.508310511503467</v>
      </c>
      <c r="G60" s="227">
        <v>86.494533294381625</v>
      </c>
      <c r="H60" s="228">
        <v>93.191818328233211</v>
      </c>
      <c r="I60" s="227">
        <v>92.818896441727105</v>
      </c>
      <c r="J60" s="228">
        <v>92.424287279078726</v>
      </c>
      <c r="K60" s="227">
        <v>94.084277839535176</v>
      </c>
    </row>
    <row r="61" spans="1:11">
      <c r="A61" s="112" t="s">
        <v>111</v>
      </c>
      <c r="B61" s="228">
        <v>6.689015236954475E-2</v>
      </c>
      <c r="C61" s="227">
        <v>0</v>
      </c>
      <c r="D61" s="228">
        <v>0</v>
      </c>
      <c r="E61" s="227">
        <v>0</v>
      </c>
      <c r="F61" s="228">
        <v>0</v>
      </c>
      <c r="G61" s="227">
        <v>0.11499039674794727</v>
      </c>
      <c r="H61" s="228">
        <v>0.12626832018038331</v>
      </c>
      <c r="I61" s="227">
        <v>5.0000632919404042E-2</v>
      </c>
      <c r="J61" s="228">
        <v>0</v>
      </c>
      <c r="K61" s="227">
        <v>0.14267869216928913</v>
      </c>
    </row>
    <row r="62" spans="1:11">
      <c r="A62" s="112" t="s">
        <v>51</v>
      </c>
      <c r="B62" s="228">
        <v>0</v>
      </c>
      <c r="C62" s="227">
        <v>0</v>
      </c>
      <c r="D62" s="228">
        <v>0</v>
      </c>
      <c r="E62" s="227">
        <v>0</v>
      </c>
      <c r="F62" s="228">
        <v>0</v>
      </c>
      <c r="G62" s="227">
        <v>0</v>
      </c>
      <c r="H62" s="228">
        <v>0</v>
      </c>
      <c r="I62" s="227">
        <v>0</v>
      </c>
      <c r="J62" s="228">
        <v>0.14091595369904378</v>
      </c>
      <c r="K62" s="227">
        <v>0.16617197079957369</v>
      </c>
    </row>
    <row r="63" spans="1:11">
      <c r="A63" s="112" t="s">
        <v>112</v>
      </c>
      <c r="B63" s="228">
        <v>5.7813314251491414</v>
      </c>
      <c r="C63" s="227">
        <v>2.9055827884772727</v>
      </c>
      <c r="D63" s="228">
        <v>0.48397098870284988</v>
      </c>
      <c r="E63" s="227">
        <v>1.65383499436576</v>
      </c>
      <c r="F63" s="228">
        <v>1.1983038227090879</v>
      </c>
      <c r="G63" s="227">
        <v>0.81985045032725645</v>
      </c>
      <c r="H63" s="228">
        <v>0.75438879046545337</v>
      </c>
      <c r="I63" s="227">
        <v>0.48987961872935099</v>
      </c>
      <c r="J63" s="228">
        <v>0.73359187660972802</v>
      </c>
      <c r="K63" s="227">
        <v>0.35755624061701369</v>
      </c>
    </row>
    <row r="64" spans="1:11">
      <c r="A64" s="112" t="s">
        <v>113</v>
      </c>
      <c r="B64" s="228">
        <v>8.403269839541414</v>
      </c>
      <c r="C64" s="227">
        <v>15.225851433937834</v>
      </c>
      <c r="D64" s="228">
        <v>14.927606567985116</v>
      </c>
      <c r="E64" s="227">
        <v>12.650386974446867</v>
      </c>
      <c r="F64" s="228">
        <v>11.837904009490515</v>
      </c>
      <c r="G64" s="227">
        <v>7.9113392962587721</v>
      </c>
      <c r="H64" s="228">
        <v>4.4677081655661137</v>
      </c>
      <c r="I64" s="227">
        <v>4.2658767832504214</v>
      </c>
      <c r="J64" s="228">
        <v>5.4986826134580653</v>
      </c>
      <c r="K64" s="227">
        <v>2.7985651909831653</v>
      </c>
    </row>
    <row r="65" spans="1:11">
      <c r="A65" s="112" t="s">
        <v>367</v>
      </c>
      <c r="B65" s="228">
        <v>9.8025184920159596</v>
      </c>
      <c r="C65" s="227">
        <v>4.9951265322965055</v>
      </c>
      <c r="D65" s="228">
        <v>3.6661813475693603</v>
      </c>
      <c r="E65" s="227">
        <v>7.3724198892045258</v>
      </c>
      <c r="F65" s="228">
        <v>7.4554816562969322</v>
      </c>
      <c r="G65" s="227">
        <v>4.6592865622843931</v>
      </c>
      <c r="H65" s="228">
        <v>1.4598163955548398</v>
      </c>
      <c r="I65" s="227">
        <v>2.3753465233737137</v>
      </c>
      <c r="J65" s="228">
        <v>1.202522277154445</v>
      </c>
      <c r="K65" s="227">
        <v>2.4507500658957815</v>
      </c>
    </row>
    <row r="66" spans="1:11">
      <c r="A66" s="112" t="s">
        <v>54</v>
      </c>
      <c r="B66" s="228">
        <v>0</v>
      </c>
      <c r="C66" s="227">
        <v>0</v>
      </c>
      <c r="D66" s="228">
        <v>0</v>
      </c>
      <c r="E66" s="227">
        <v>0</v>
      </c>
      <c r="F66" s="228">
        <v>0</v>
      </c>
      <c r="G66" s="227">
        <v>0</v>
      </c>
      <c r="H66" s="228">
        <v>0</v>
      </c>
      <c r="I66" s="227">
        <v>0</v>
      </c>
      <c r="J66" s="228">
        <v>0</v>
      </c>
      <c r="K66" s="227">
        <v>0</v>
      </c>
    </row>
    <row r="67" spans="1:11">
      <c r="A67" s="463" t="s">
        <v>2</v>
      </c>
      <c r="B67" s="179">
        <v>100</v>
      </c>
      <c r="C67" s="180">
        <v>100</v>
      </c>
      <c r="D67" s="179">
        <v>100</v>
      </c>
      <c r="E67" s="180">
        <v>100</v>
      </c>
      <c r="F67" s="179">
        <v>100</v>
      </c>
      <c r="G67" s="180">
        <v>100</v>
      </c>
      <c r="H67" s="179">
        <v>100</v>
      </c>
      <c r="I67" s="180">
        <v>100</v>
      </c>
      <c r="J67" s="179">
        <v>2.6670362167829788E-2</v>
      </c>
      <c r="K67" s="180">
        <v>100</v>
      </c>
    </row>
    <row r="68" spans="1:11">
      <c r="A68" s="112" t="s">
        <v>110</v>
      </c>
      <c r="B68" s="228">
        <v>87.05149229255494</v>
      </c>
      <c r="C68" s="227">
        <v>88.688219402002417</v>
      </c>
      <c r="D68" s="228">
        <v>88.876192020878563</v>
      </c>
      <c r="E68" s="227">
        <v>89.513235169888389</v>
      </c>
      <c r="F68" s="228">
        <v>92.006687952620297</v>
      </c>
      <c r="G68" s="227">
        <v>93.243025318497018</v>
      </c>
      <c r="H68" s="228">
        <v>94.230358957299018</v>
      </c>
      <c r="I68" s="227">
        <v>92.82162765590229</v>
      </c>
      <c r="J68" s="228">
        <v>92.585075912855871</v>
      </c>
      <c r="K68" s="227">
        <v>94.701407218168214</v>
      </c>
    </row>
    <row r="69" spans="1:11">
      <c r="A69" s="112" t="s">
        <v>111</v>
      </c>
      <c r="B69" s="228">
        <v>5.2476221712036739E-2</v>
      </c>
      <c r="C69" s="227">
        <v>5.6000787038088105E-2</v>
      </c>
      <c r="D69" s="228">
        <v>4.0916681104234326E-2</v>
      </c>
      <c r="E69" s="227">
        <v>8.5577760066405398E-2</v>
      </c>
      <c r="F69" s="228">
        <v>3.3574059338792477E-2</v>
      </c>
      <c r="G69" s="227">
        <v>0.31691943094732267</v>
      </c>
      <c r="H69" s="228">
        <v>0.13342927705920427</v>
      </c>
      <c r="I69" s="227">
        <v>2.7908548094507157E-2</v>
      </c>
      <c r="J69" s="228">
        <v>3.4329910439321883E-2</v>
      </c>
      <c r="K69" s="227">
        <v>0</v>
      </c>
    </row>
    <row r="70" spans="1:11">
      <c r="A70" s="112" t="s">
        <v>51</v>
      </c>
      <c r="B70" s="228">
        <v>0</v>
      </c>
      <c r="C70" s="227">
        <v>0</v>
      </c>
      <c r="D70" s="228">
        <v>0</v>
      </c>
      <c r="E70" s="227">
        <v>0</v>
      </c>
      <c r="F70" s="228">
        <v>0</v>
      </c>
      <c r="G70" s="227">
        <v>8.9045946305995535E-2</v>
      </c>
      <c r="H70" s="228">
        <v>4.3030037859201377E-2</v>
      </c>
      <c r="I70" s="227">
        <v>0</v>
      </c>
      <c r="J70" s="228">
        <v>0</v>
      </c>
      <c r="K70" s="227">
        <v>0</v>
      </c>
    </row>
    <row r="71" spans="1:11">
      <c r="A71" s="112" t="s">
        <v>112</v>
      </c>
      <c r="B71" s="228">
        <v>5.5202525418169888</v>
      </c>
      <c r="C71" s="227">
        <v>3.8110805881596175</v>
      </c>
      <c r="D71" s="228">
        <v>3.2154613447949192</v>
      </c>
      <c r="E71" s="227">
        <v>3.2486493038083939</v>
      </c>
      <c r="F71" s="228">
        <v>2.2383825361172942</v>
      </c>
      <c r="G71" s="227">
        <v>2.2612061168254769</v>
      </c>
      <c r="H71" s="228">
        <v>1.9584091180288625</v>
      </c>
      <c r="I71" s="227">
        <v>1.9304636491161071</v>
      </c>
      <c r="J71" s="228">
        <v>1.169909496932185</v>
      </c>
      <c r="K71" s="227">
        <v>0.88039351296419144</v>
      </c>
    </row>
    <row r="72" spans="1:11">
      <c r="A72" s="112" t="s">
        <v>113</v>
      </c>
      <c r="B72" s="228">
        <v>1.4816333224007872</v>
      </c>
      <c r="C72" s="227">
        <v>1.1230428103313883</v>
      </c>
      <c r="D72" s="228">
        <v>0.92044101547092882</v>
      </c>
      <c r="E72" s="227">
        <v>0.30594967440049659</v>
      </c>
      <c r="F72" s="228">
        <v>0.2306537876575043</v>
      </c>
      <c r="G72" s="227">
        <v>0.23593670025171257</v>
      </c>
      <c r="H72" s="228">
        <v>0.54745779259521754</v>
      </c>
      <c r="I72" s="227">
        <v>0.4836257610587622</v>
      </c>
      <c r="J72" s="228">
        <v>0.43753807422665147</v>
      </c>
      <c r="K72" s="227">
        <v>7.868847831303194E-2</v>
      </c>
    </row>
    <row r="73" spans="1:11">
      <c r="A73" s="112" t="s">
        <v>367</v>
      </c>
      <c r="B73" s="228">
        <v>5.8941456215152508</v>
      </c>
      <c r="C73" s="227">
        <v>6.3216564124685002</v>
      </c>
      <c r="D73" s="228">
        <v>6.9469889377513514</v>
      </c>
      <c r="E73" s="227">
        <v>6.8465880918363222</v>
      </c>
      <c r="F73" s="228">
        <v>5.4907016642661208</v>
      </c>
      <c r="G73" s="227">
        <v>3.8538664871724757</v>
      </c>
      <c r="H73" s="228">
        <v>3.0873148171584988</v>
      </c>
      <c r="I73" s="227">
        <v>4.7363743858283334</v>
      </c>
      <c r="J73" s="228">
        <v>5.7731466055459633</v>
      </c>
      <c r="K73" s="227">
        <v>4.3395107905545602</v>
      </c>
    </row>
    <row r="74" spans="1:11">
      <c r="A74" s="112" t="s">
        <v>54</v>
      </c>
      <c r="B74" s="228">
        <v>0</v>
      </c>
      <c r="C74" s="227">
        <v>0</v>
      </c>
      <c r="D74" s="228">
        <v>0</v>
      </c>
      <c r="E74" s="227">
        <v>0</v>
      </c>
      <c r="F74" s="228">
        <v>0</v>
      </c>
      <c r="G74" s="227">
        <v>0</v>
      </c>
      <c r="H74" s="228">
        <v>0</v>
      </c>
      <c r="I74" s="227">
        <v>0</v>
      </c>
      <c r="J74" s="228">
        <v>0</v>
      </c>
      <c r="K74" s="227">
        <v>0</v>
      </c>
    </row>
    <row r="75" spans="1:11">
      <c r="A75" s="463" t="s">
        <v>8</v>
      </c>
      <c r="B75" s="179">
        <v>100</v>
      </c>
      <c r="C75" s="180">
        <v>100</v>
      </c>
      <c r="D75" s="179">
        <v>100</v>
      </c>
      <c r="E75" s="180">
        <v>100</v>
      </c>
      <c r="F75" s="179">
        <v>100</v>
      </c>
      <c r="G75" s="180">
        <v>100</v>
      </c>
      <c r="H75" s="179">
        <v>100</v>
      </c>
      <c r="I75" s="180">
        <v>100</v>
      </c>
      <c r="J75" s="179">
        <v>0</v>
      </c>
      <c r="K75" s="180">
        <v>100</v>
      </c>
    </row>
    <row r="76" spans="1:11">
      <c r="A76" s="112" t="s">
        <v>110</v>
      </c>
      <c r="B76" s="228">
        <v>86.721715142650851</v>
      </c>
      <c r="C76" s="227">
        <v>86.884426458006899</v>
      </c>
      <c r="D76" s="228">
        <v>85.631219222672513</v>
      </c>
      <c r="E76" s="227">
        <v>89.247192875712159</v>
      </c>
      <c r="F76" s="228">
        <v>87.332000642547342</v>
      </c>
      <c r="G76" s="227">
        <v>84.058469930884726</v>
      </c>
      <c r="H76" s="228">
        <v>84.25768076196124</v>
      </c>
      <c r="I76" s="227">
        <v>84.817022685875145</v>
      </c>
      <c r="J76" s="228">
        <v>84.120341571000395</v>
      </c>
      <c r="K76" s="227">
        <v>84.078480787715776</v>
      </c>
    </row>
    <row r="77" spans="1:11">
      <c r="A77" s="112" t="s">
        <v>111</v>
      </c>
      <c r="B77" s="228">
        <v>9.7198822505693075E-2</v>
      </c>
      <c r="C77" s="227">
        <v>7.0172740293571984E-2</v>
      </c>
      <c r="D77" s="228">
        <v>0.14374345039923586</v>
      </c>
      <c r="E77" s="227">
        <v>6.0844073234139054E-2</v>
      </c>
      <c r="F77" s="228">
        <v>4.997590447462831E-2</v>
      </c>
      <c r="G77" s="227">
        <v>0.32571564759155791</v>
      </c>
      <c r="H77" s="228">
        <v>0.11859318830374681</v>
      </c>
      <c r="I77" s="227">
        <v>0</v>
      </c>
      <c r="J77" s="228">
        <v>0.22943747424887503</v>
      </c>
      <c r="K77" s="227">
        <v>0.10500722934386637</v>
      </c>
    </row>
    <row r="78" spans="1:11">
      <c r="A78" s="112" t="s">
        <v>51</v>
      </c>
      <c r="B78" s="228">
        <v>0</v>
      </c>
      <c r="C78" s="227">
        <v>0</v>
      </c>
      <c r="D78" s="228">
        <v>0.12241377711418794</v>
      </c>
      <c r="E78" s="227">
        <v>0.10601618821099988</v>
      </c>
      <c r="F78" s="228">
        <v>0</v>
      </c>
      <c r="G78" s="227">
        <v>0</v>
      </c>
      <c r="H78" s="228">
        <v>0</v>
      </c>
      <c r="I78" s="227">
        <v>0</v>
      </c>
      <c r="J78" s="228">
        <v>0</v>
      </c>
      <c r="K78" s="227">
        <v>0</v>
      </c>
    </row>
    <row r="79" spans="1:11">
      <c r="A79" s="112" t="s">
        <v>112</v>
      </c>
      <c r="B79" s="228">
        <v>5.008979319793383</v>
      </c>
      <c r="C79" s="227">
        <v>4.7525209316632866</v>
      </c>
      <c r="D79" s="228">
        <v>4.6962376311079375</v>
      </c>
      <c r="E79" s="227">
        <v>2.7361395357412834</v>
      </c>
      <c r="F79" s="228">
        <v>5.8623520802470237</v>
      </c>
      <c r="G79" s="227">
        <v>7.8842606078260022</v>
      </c>
      <c r="H79" s="228">
        <v>8.0726753882073901</v>
      </c>
      <c r="I79" s="227">
        <v>8.7390296406689849</v>
      </c>
      <c r="J79" s="228">
        <v>9.2962570992317062</v>
      </c>
      <c r="K79" s="227">
        <v>8.4458122309189747</v>
      </c>
    </row>
    <row r="80" spans="1:11">
      <c r="A80" s="112" t="s">
        <v>113</v>
      </c>
      <c r="B80" s="228">
        <v>5.4468368726047434</v>
      </c>
      <c r="C80" s="227">
        <v>5.8570206384758094</v>
      </c>
      <c r="D80" s="228">
        <v>6.888557093971122</v>
      </c>
      <c r="E80" s="227">
        <v>5.3312314471670632</v>
      </c>
      <c r="F80" s="228">
        <v>4.4594570474949577</v>
      </c>
      <c r="G80" s="227">
        <v>5.317374149299579</v>
      </c>
      <c r="H80" s="228">
        <v>6.153874661824112</v>
      </c>
      <c r="I80" s="227">
        <v>5.3700943864878292</v>
      </c>
      <c r="J80" s="228">
        <v>4.6630743005792485</v>
      </c>
      <c r="K80" s="227">
        <v>4.594470157753169</v>
      </c>
    </row>
    <row r="81" spans="1:11">
      <c r="A81" s="112" t="s">
        <v>367</v>
      </c>
      <c r="B81" s="228">
        <v>2.7252698424453374</v>
      </c>
      <c r="C81" s="227">
        <v>2.4358592315604302</v>
      </c>
      <c r="D81" s="228">
        <v>2.5178288247350018</v>
      </c>
      <c r="E81" s="227">
        <v>2.518575879934362</v>
      </c>
      <c r="F81" s="228">
        <v>2.296214325236047</v>
      </c>
      <c r="G81" s="227">
        <v>2.4141796643981324</v>
      </c>
      <c r="H81" s="228">
        <v>1.3666011933439572</v>
      </c>
      <c r="I81" s="227">
        <v>1.0738532869680411</v>
      </c>
      <c r="J81" s="228">
        <v>1.6908895549397724</v>
      </c>
      <c r="K81" s="227">
        <v>2.7762295942682211</v>
      </c>
    </row>
    <row r="82" spans="1:11">
      <c r="A82" s="112" t="s">
        <v>54</v>
      </c>
      <c r="B82" s="228">
        <v>0</v>
      </c>
      <c r="C82" s="227">
        <v>0</v>
      </c>
      <c r="D82" s="228">
        <v>0</v>
      </c>
      <c r="E82" s="227">
        <v>0</v>
      </c>
      <c r="F82" s="228">
        <v>0</v>
      </c>
      <c r="G82" s="227">
        <v>0</v>
      </c>
      <c r="H82" s="228">
        <v>3.0574806359559722E-2</v>
      </c>
      <c r="I82" s="227">
        <v>0</v>
      </c>
      <c r="J82" s="228">
        <v>0</v>
      </c>
      <c r="K82" s="227">
        <v>0</v>
      </c>
    </row>
    <row r="83" spans="1:11">
      <c r="A83" s="463" t="s">
        <v>46</v>
      </c>
      <c r="B83" s="179">
        <v>100</v>
      </c>
      <c r="C83" s="180">
        <v>100</v>
      </c>
      <c r="D83" s="179">
        <v>100</v>
      </c>
      <c r="E83" s="180">
        <v>100</v>
      </c>
      <c r="F83" s="179">
        <v>100</v>
      </c>
      <c r="G83" s="180">
        <v>100</v>
      </c>
      <c r="H83" s="179">
        <v>100</v>
      </c>
      <c r="I83" s="180">
        <v>100</v>
      </c>
      <c r="J83" s="179">
        <v>5.2662656382625386</v>
      </c>
      <c r="K83" s="180">
        <v>100</v>
      </c>
    </row>
    <row r="84" spans="1:11">
      <c r="A84" s="112" t="s">
        <v>110</v>
      </c>
      <c r="B84" s="228">
        <v>77.092378707651321</v>
      </c>
      <c r="C84" s="227">
        <v>82.261623729857334</v>
      </c>
      <c r="D84" s="228">
        <v>81.569772804131958</v>
      </c>
      <c r="E84" s="227">
        <v>86.981792845486723</v>
      </c>
      <c r="F84" s="228">
        <v>89.225528661847534</v>
      </c>
      <c r="G84" s="227">
        <v>84.691077899075026</v>
      </c>
      <c r="H84" s="228">
        <v>83.259480500403953</v>
      </c>
      <c r="I84" s="227">
        <v>88.839994140768056</v>
      </c>
      <c r="J84" s="228">
        <v>90.010922927344524</v>
      </c>
      <c r="K84" s="227">
        <v>91.827867285398952</v>
      </c>
    </row>
    <row r="85" spans="1:11">
      <c r="A85" s="112" t="s">
        <v>111</v>
      </c>
      <c r="B85" s="228">
        <v>0.45507074162820005</v>
      </c>
      <c r="C85" s="227">
        <v>0.33742173868418351</v>
      </c>
      <c r="D85" s="228">
        <v>0.14019122575091464</v>
      </c>
      <c r="E85" s="227">
        <v>4.950585819321953E-2</v>
      </c>
      <c r="F85" s="228">
        <v>0.15064473699002823</v>
      </c>
      <c r="G85" s="227">
        <v>0.11866035354997047</v>
      </c>
      <c r="H85" s="228">
        <v>0</v>
      </c>
      <c r="I85" s="227">
        <v>0.20568345499377455</v>
      </c>
      <c r="J85" s="228">
        <v>3.2408685527721429E-2</v>
      </c>
      <c r="K85" s="227">
        <v>0.18249126648938943</v>
      </c>
    </row>
    <row r="86" spans="1:11">
      <c r="A86" s="112" t="s">
        <v>51</v>
      </c>
      <c r="B86" s="228">
        <v>0</v>
      </c>
      <c r="C86" s="227">
        <v>0</v>
      </c>
      <c r="D86" s="228">
        <v>0</v>
      </c>
      <c r="E86" s="227">
        <v>0</v>
      </c>
      <c r="F86" s="228">
        <v>0</v>
      </c>
      <c r="G86" s="227">
        <v>0</v>
      </c>
      <c r="H86" s="228">
        <v>0</v>
      </c>
      <c r="I86" s="227">
        <v>0</v>
      </c>
      <c r="J86" s="228">
        <v>0</v>
      </c>
      <c r="K86" s="227">
        <v>0</v>
      </c>
    </row>
    <row r="87" spans="1:11">
      <c r="A87" s="112" t="s">
        <v>112</v>
      </c>
      <c r="B87" s="228">
        <v>13.667791829619425</v>
      </c>
      <c r="C87" s="227">
        <v>8.390639433439393</v>
      </c>
      <c r="D87" s="228">
        <v>9.6043287115319576</v>
      </c>
      <c r="E87" s="227">
        <v>6.8996497918920401</v>
      </c>
      <c r="F87" s="228">
        <v>4.4046722352756005</v>
      </c>
      <c r="G87" s="227">
        <v>7.2660654542086798</v>
      </c>
      <c r="H87" s="228">
        <v>8.3017112639851156</v>
      </c>
      <c r="I87" s="227">
        <v>4.8717072337101142</v>
      </c>
      <c r="J87" s="228">
        <v>3.5415491351682253</v>
      </c>
      <c r="K87" s="227">
        <v>2.4766671880702851</v>
      </c>
    </row>
    <row r="88" spans="1:11">
      <c r="A88" s="112" t="s">
        <v>113</v>
      </c>
      <c r="B88" s="228">
        <v>5.607098320090361</v>
      </c>
      <c r="C88" s="227">
        <v>5.0388740634301552</v>
      </c>
      <c r="D88" s="228">
        <v>3.927813816214222</v>
      </c>
      <c r="E88" s="227">
        <v>1.5102342666104378</v>
      </c>
      <c r="F88" s="228">
        <v>2.1871592224932828</v>
      </c>
      <c r="G88" s="227">
        <v>2.5190724812169343</v>
      </c>
      <c r="H88" s="228">
        <v>2.3471735990403211</v>
      </c>
      <c r="I88" s="227">
        <v>1.1987012035838969</v>
      </c>
      <c r="J88" s="228">
        <v>1.7056571161071166</v>
      </c>
      <c r="K88" s="227">
        <v>1.3006123595831089</v>
      </c>
    </row>
    <row r="89" spans="1:11">
      <c r="A89" s="112" t="s">
        <v>367</v>
      </c>
      <c r="B89" s="228">
        <v>3.1776604010106881</v>
      </c>
      <c r="C89" s="227">
        <v>3.9714410345889357</v>
      </c>
      <c r="D89" s="228">
        <v>4.7578934423709534</v>
      </c>
      <c r="E89" s="227">
        <v>4.5588172378175864</v>
      </c>
      <c r="F89" s="228">
        <v>4.0319951433935541</v>
      </c>
      <c r="G89" s="227">
        <v>5.3437677266991583</v>
      </c>
      <c r="H89" s="228">
        <v>6.0916346365706167</v>
      </c>
      <c r="I89" s="227">
        <v>4.8839139669441662</v>
      </c>
      <c r="J89" s="228">
        <v>4.7094621358524078</v>
      </c>
      <c r="K89" s="227">
        <v>4.212361900458256</v>
      </c>
    </row>
    <row r="90" spans="1:11">
      <c r="A90" s="112" t="s">
        <v>54</v>
      </c>
      <c r="B90" s="228">
        <v>0</v>
      </c>
      <c r="C90" s="227">
        <v>0</v>
      </c>
      <c r="D90" s="228">
        <v>0</v>
      </c>
      <c r="E90" s="227">
        <v>0</v>
      </c>
      <c r="F90" s="228">
        <v>0</v>
      </c>
      <c r="G90" s="227">
        <v>6.1356085250228641E-2</v>
      </c>
      <c r="H90" s="228">
        <v>0</v>
      </c>
      <c r="I90" s="227">
        <v>0</v>
      </c>
      <c r="J90" s="228">
        <v>0</v>
      </c>
      <c r="K90" s="227">
        <v>0</v>
      </c>
    </row>
    <row r="91" spans="1:11">
      <c r="A91" s="463" t="s">
        <v>47</v>
      </c>
      <c r="B91" s="179">
        <v>100</v>
      </c>
      <c r="C91" s="180">
        <v>100</v>
      </c>
      <c r="D91" s="179">
        <v>100</v>
      </c>
      <c r="E91" s="180">
        <v>100</v>
      </c>
      <c r="F91" s="179">
        <v>100</v>
      </c>
      <c r="G91" s="180">
        <v>100</v>
      </c>
      <c r="H91" s="179">
        <v>100</v>
      </c>
      <c r="I91" s="180">
        <v>100</v>
      </c>
      <c r="J91" s="179">
        <v>100</v>
      </c>
      <c r="K91" s="180">
        <v>100</v>
      </c>
    </row>
    <row r="92" spans="1:11">
      <c r="A92" s="112" t="s">
        <v>110</v>
      </c>
      <c r="B92" s="228">
        <v>84.240814519698986</v>
      </c>
      <c r="C92" s="227">
        <v>88.400378984117197</v>
      </c>
      <c r="D92" s="228">
        <v>88.004299052864923</v>
      </c>
      <c r="E92" s="227">
        <v>88.121233712912797</v>
      </c>
      <c r="F92" s="228">
        <v>91.930056254682597</v>
      </c>
      <c r="G92" s="227">
        <v>90.019444028973737</v>
      </c>
      <c r="H92" s="228">
        <v>90.399450313203445</v>
      </c>
      <c r="I92" s="227">
        <v>90.908550456970289</v>
      </c>
      <c r="J92" s="228">
        <v>90.352149238233352</v>
      </c>
      <c r="K92" s="227">
        <v>88.929484050647446</v>
      </c>
    </row>
    <row r="93" spans="1:11">
      <c r="A93" s="112" t="s">
        <v>111</v>
      </c>
      <c r="B93" s="228">
        <v>6.5459203375622804E-2</v>
      </c>
      <c r="C93" s="227">
        <v>0</v>
      </c>
      <c r="D93" s="228">
        <v>0.10478941358232013</v>
      </c>
      <c r="E93" s="227">
        <v>0.12860227573892</v>
      </c>
      <c r="F93" s="228">
        <v>9.5239304626090482E-2</v>
      </c>
      <c r="G93" s="227">
        <v>0.12093758680370077</v>
      </c>
      <c r="H93" s="228">
        <v>4.2575434395892522E-2</v>
      </c>
      <c r="I93" s="227">
        <v>0</v>
      </c>
      <c r="J93" s="228">
        <v>8.664983797912526E-2</v>
      </c>
      <c r="K93" s="227">
        <v>0.1058744149989951</v>
      </c>
    </row>
    <row r="94" spans="1:11">
      <c r="A94" s="112" t="s">
        <v>51</v>
      </c>
      <c r="B94" s="228">
        <v>4.7092952068793381E-2</v>
      </c>
      <c r="C94" s="227">
        <v>0</v>
      </c>
      <c r="D94" s="228">
        <v>1.925617429076823E-2</v>
      </c>
      <c r="E94" s="227">
        <v>0</v>
      </c>
      <c r="F94" s="228">
        <v>0</v>
      </c>
      <c r="G94" s="227">
        <v>0</v>
      </c>
      <c r="H94" s="228">
        <v>5.6907758845994957E-2</v>
      </c>
      <c r="I94" s="227">
        <v>0</v>
      </c>
      <c r="J94" s="228">
        <v>0</v>
      </c>
      <c r="K94" s="227">
        <v>0.2160555858623561</v>
      </c>
    </row>
    <row r="95" spans="1:11">
      <c r="A95" s="112" t="s">
        <v>112</v>
      </c>
      <c r="B95" s="228">
        <v>2.4634323227185817</v>
      </c>
      <c r="C95" s="227">
        <v>1.6769580457114586</v>
      </c>
      <c r="D95" s="228">
        <v>1.0546114059246321</v>
      </c>
      <c r="E95" s="227">
        <v>1.2139012108599407</v>
      </c>
      <c r="F95" s="228">
        <v>1.0497487798786862</v>
      </c>
      <c r="G95" s="227">
        <v>1.9585051601461507</v>
      </c>
      <c r="H95" s="228">
        <v>1.8492913930176287</v>
      </c>
      <c r="I95" s="227">
        <v>1.0043041606886656</v>
      </c>
      <c r="J95" s="228">
        <v>1.0813326888304062</v>
      </c>
      <c r="K95" s="227">
        <v>1.0565907720577681</v>
      </c>
    </row>
    <row r="96" spans="1:11">
      <c r="A96" s="112" t="s">
        <v>113</v>
      </c>
      <c r="B96" s="228">
        <v>5.3916720823561546</v>
      </c>
      <c r="C96" s="227">
        <v>4.4185254157390421</v>
      </c>
      <c r="D96" s="228">
        <v>3.6340431248740512</v>
      </c>
      <c r="E96" s="227">
        <v>4.1682778156729681</v>
      </c>
      <c r="F96" s="228">
        <v>3.0633193225734083</v>
      </c>
      <c r="G96" s="227">
        <v>2.1956795794961645</v>
      </c>
      <c r="H96" s="228">
        <v>1.6566480908500756</v>
      </c>
      <c r="I96" s="227">
        <v>1.6986770452689901</v>
      </c>
      <c r="J96" s="228">
        <v>1.6853751544121596</v>
      </c>
      <c r="K96" s="227">
        <v>1.6670734158316345</v>
      </c>
    </row>
    <row r="97" spans="1:11">
      <c r="A97" s="112" t="s">
        <v>367</v>
      </c>
      <c r="B97" s="228">
        <v>7.7915289197818645</v>
      </c>
      <c r="C97" s="227">
        <v>5.4560644459690932</v>
      </c>
      <c r="D97" s="228">
        <v>7.1637446541725449</v>
      </c>
      <c r="E97" s="227">
        <v>6.367984984815374</v>
      </c>
      <c r="F97" s="228">
        <v>3.861636338239216</v>
      </c>
      <c r="G97" s="227">
        <v>5.7054336445802445</v>
      </c>
      <c r="H97" s="228">
        <v>5.9951270096869651</v>
      </c>
      <c r="I97" s="227">
        <v>6.2576789238805626</v>
      </c>
      <c r="J97" s="228">
        <v>6.7944930805449628</v>
      </c>
      <c r="K97" s="227">
        <v>7.9671394527548882</v>
      </c>
    </row>
    <row r="98" spans="1:11">
      <c r="A98" s="112" t="s">
        <v>54</v>
      </c>
      <c r="B98" s="228">
        <v>0</v>
      </c>
      <c r="C98" s="227">
        <v>4.8073108463200738E-2</v>
      </c>
      <c r="D98" s="228">
        <v>1.925617429076823E-2</v>
      </c>
      <c r="E98" s="227">
        <v>0</v>
      </c>
      <c r="F98" s="228">
        <v>0</v>
      </c>
      <c r="G98" s="227">
        <v>0</v>
      </c>
      <c r="H98" s="228">
        <v>0</v>
      </c>
      <c r="I98" s="227">
        <v>0.13078941319149948</v>
      </c>
      <c r="J98" s="228">
        <v>0</v>
      </c>
      <c r="K98" s="227">
        <v>5.7782307846909187E-2</v>
      </c>
    </row>
    <row r="99" spans="1:11">
      <c r="A99" s="463" t="s">
        <v>7</v>
      </c>
      <c r="B99" s="179">
        <v>100</v>
      </c>
      <c r="C99" s="180">
        <v>100</v>
      </c>
      <c r="D99" s="179">
        <v>100</v>
      </c>
      <c r="E99" s="180">
        <v>100</v>
      </c>
      <c r="F99" s="179">
        <v>100</v>
      </c>
      <c r="G99" s="180">
        <v>100</v>
      </c>
      <c r="H99" s="179">
        <v>100</v>
      </c>
      <c r="I99" s="180">
        <v>100</v>
      </c>
      <c r="J99" s="179">
        <v>100</v>
      </c>
      <c r="K99" s="180">
        <v>100</v>
      </c>
    </row>
    <row r="100" spans="1:11">
      <c r="A100" s="112" t="s">
        <v>110</v>
      </c>
      <c r="B100" s="228">
        <v>84.067786773454046</v>
      </c>
      <c r="C100" s="227">
        <v>88.247242361835973</v>
      </c>
      <c r="D100" s="228">
        <v>90.306356470073709</v>
      </c>
      <c r="E100" s="227">
        <v>90.290273482144315</v>
      </c>
      <c r="F100" s="228">
        <v>91.643715269730563</v>
      </c>
      <c r="G100" s="227">
        <v>89.693892294672523</v>
      </c>
      <c r="H100" s="228">
        <v>91.06044891295177</v>
      </c>
      <c r="I100" s="227">
        <v>91.604499650168563</v>
      </c>
      <c r="J100" s="228">
        <v>91.530832089749197</v>
      </c>
      <c r="K100" s="227">
        <v>90.98604449857325</v>
      </c>
    </row>
    <row r="101" spans="1:11">
      <c r="A101" s="112" t="s">
        <v>111</v>
      </c>
      <c r="B101" s="228">
        <v>0</v>
      </c>
      <c r="C101" s="227">
        <v>8.8582954833977476E-2</v>
      </c>
      <c r="D101" s="228">
        <v>8.6936115289022578E-2</v>
      </c>
      <c r="E101" s="227">
        <v>6.933197558214485E-2</v>
      </c>
      <c r="F101" s="228">
        <v>0</v>
      </c>
      <c r="G101" s="227">
        <v>8.2048424051024832E-2</v>
      </c>
      <c r="H101" s="228">
        <v>0</v>
      </c>
      <c r="I101" s="227">
        <v>0.14856478242301435</v>
      </c>
      <c r="J101" s="228">
        <v>0.26103271066155481</v>
      </c>
      <c r="K101" s="227">
        <v>0.21237726657373063</v>
      </c>
    </row>
    <row r="102" spans="1:11">
      <c r="A102" s="112" t="s">
        <v>51</v>
      </c>
      <c r="B102" s="228">
        <v>0</v>
      </c>
      <c r="C102" s="227">
        <v>0</v>
      </c>
      <c r="D102" s="228">
        <v>0</v>
      </c>
      <c r="E102" s="227">
        <v>0</v>
      </c>
      <c r="F102" s="228">
        <v>0</v>
      </c>
      <c r="G102" s="227">
        <v>0</v>
      </c>
      <c r="H102" s="228">
        <v>0</v>
      </c>
      <c r="I102" s="227">
        <v>0.15265372138878538</v>
      </c>
      <c r="J102" s="228">
        <v>0.25047624074509484</v>
      </c>
      <c r="K102" s="227">
        <v>0.1695998550600645</v>
      </c>
    </row>
    <row r="103" spans="1:11">
      <c r="A103" s="112" t="s">
        <v>112</v>
      </c>
      <c r="B103" s="228">
        <v>6.7142566959751599</v>
      </c>
      <c r="C103" s="227">
        <v>4.4804920021440457</v>
      </c>
      <c r="D103" s="228">
        <v>2.6608851483247462</v>
      </c>
      <c r="E103" s="227">
        <v>2.5024509936680408</v>
      </c>
      <c r="F103" s="228">
        <v>1.1701170117011701</v>
      </c>
      <c r="G103" s="227">
        <v>2.5600140359568186</v>
      </c>
      <c r="H103" s="228">
        <v>2.9432928554059621</v>
      </c>
      <c r="I103" s="227">
        <v>1.4011430856042089</v>
      </c>
      <c r="J103" s="228">
        <v>1.911680733962563</v>
      </c>
      <c r="K103" s="227">
        <v>1.7649456726873778</v>
      </c>
    </row>
    <row r="104" spans="1:11">
      <c r="A104" s="112" t="s">
        <v>113</v>
      </c>
      <c r="B104" s="228">
        <v>4.065465308609733</v>
      </c>
      <c r="C104" s="227">
        <v>3.2612068722317824</v>
      </c>
      <c r="D104" s="228">
        <v>3.8182555175098933</v>
      </c>
      <c r="E104" s="227">
        <v>3.3501427263716086</v>
      </c>
      <c r="F104" s="228">
        <v>3.6262308865617099</v>
      </c>
      <c r="G104" s="227">
        <v>3.09307077837637</v>
      </c>
      <c r="H104" s="228">
        <v>2.5080765623371661</v>
      </c>
      <c r="I104" s="227">
        <v>2.869980827419516</v>
      </c>
      <c r="J104" s="228">
        <v>1.1871230260600856</v>
      </c>
      <c r="K104" s="227">
        <v>1.3492498855075161</v>
      </c>
    </row>
    <row r="105" spans="1:11">
      <c r="A105" s="112" t="s">
        <v>367</v>
      </c>
      <c r="B105" s="228">
        <v>5.152491221961057</v>
      </c>
      <c r="C105" s="227">
        <v>3.9224758089542138</v>
      </c>
      <c r="D105" s="228">
        <v>3.1275667488026286</v>
      </c>
      <c r="E105" s="227">
        <v>3.7878008222338977</v>
      </c>
      <c r="F105" s="228">
        <v>3.5599368320065543</v>
      </c>
      <c r="G105" s="227">
        <v>4.5709744669432579</v>
      </c>
      <c r="H105" s="228">
        <v>3.4881816693050931</v>
      </c>
      <c r="I105" s="227">
        <v>3.8231579329959202</v>
      </c>
      <c r="J105" s="228">
        <v>4.8588551988215141</v>
      </c>
      <c r="K105" s="227">
        <v>5.4443063265275304</v>
      </c>
    </row>
    <row r="106" spans="1:11">
      <c r="A106" s="112" t="s">
        <v>54</v>
      </c>
      <c r="B106" s="228">
        <v>0</v>
      </c>
      <c r="C106" s="227">
        <v>0</v>
      </c>
      <c r="D106" s="228">
        <v>0</v>
      </c>
      <c r="E106" s="227">
        <v>0</v>
      </c>
      <c r="F106" s="228">
        <v>0</v>
      </c>
      <c r="G106" s="227">
        <v>0</v>
      </c>
      <c r="H106" s="228">
        <v>0</v>
      </c>
      <c r="I106" s="227">
        <v>0</v>
      </c>
      <c r="J106" s="228">
        <v>8.2009954965631668E-2</v>
      </c>
      <c r="K106" s="227">
        <v>7.3476495070532402E-2</v>
      </c>
    </row>
    <row r="107" spans="1:11">
      <c r="A107" s="463" t="s">
        <v>1</v>
      </c>
      <c r="B107" s="179">
        <v>100</v>
      </c>
      <c r="C107" s="180">
        <v>100</v>
      </c>
      <c r="D107" s="179">
        <v>100</v>
      </c>
      <c r="E107" s="180">
        <v>100</v>
      </c>
      <c r="F107" s="179">
        <v>100</v>
      </c>
      <c r="G107" s="180">
        <v>100</v>
      </c>
      <c r="H107" s="179">
        <v>100</v>
      </c>
      <c r="I107" s="180">
        <v>100</v>
      </c>
      <c r="J107" s="179">
        <v>100</v>
      </c>
      <c r="K107" s="180">
        <v>100</v>
      </c>
    </row>
    <row r="108" spans="1:11">
      <c r="A108" s="112" t="s">
        <v>110</v>
      </c>
      <c r="B108" s="228">
        <v>95.036380937908177</v>
      </c>
      <c r="C108" s="227">
        <v>95.380121541381541</v>
      </c>
      <c r="D108" s="228">
        <v>95.931006550234883</v>
      </c>
      <c r="E108" s="227">
        <v>96.470277203232442</v>
      </c>
      <c r="F108" s="228">
        <v>97.148678768785331</v>
      </c>
      <c r="G108" s="227">
        <v>96.660391578038869</v>
      </c>
      <c r="H108" s="228">
        <v>96.215619099601597</v>
      </c>
      <c r="I108" s="227">
        <v>96.261967806947339</v>
      </c>
      <c r="J108" s="228">
        <v>96.706045817383909</v>
      </c>
      <c r="K108" s="227">
        <v>96.794285840012321</v>
      </c>
    </row>
    <row r="109" spans="1:11">
      <c r="A109" s="112" t="s">
        <v>111</v>
      </c>
      <c r="B109" s="228">
        <v>7.0102503428238552E-2</v>
      </c>
      <c r="C109" s="227">
        <v>5.7026937609918338E-2</v>
      </c>
      <c r="D109" s="228">
        <v>3.0313466504882574E-2</v>
      </c>
      <c r="E109" s="227">
        <v>0</v>
      </c>
      <c r="F109" s="228">
        <v>1.530568319149004E-2</v>
      </c>
      <c r="G109" s="227">
        <v>9.8504298227235342E-3</v>
      </c>
      <c r="H109" s="228">
        <v>2.7827457497966605E-2</v>
      </c>
      <c r="I109" s="227">
        <v>8.9952646356882132E-3</v>
      </c>
      <c r="J109" s="228">
        <v>4.0238957501470267E-2</v>
      </c>
      <c r="K109" s="227">
        <v>1.8335130176090588E-2</v>
      </c>
    </row>
    <row r="110" spans="1:11">
      <c r="A110" s="112" t="s">
        <v>51</v>
      </c>
      <c r="B110" s="228">
        <v>0.12907906115109216</v>
      </c>
      <c r="C110" s="227">
        <v>4.4576781765310207E-2</v>
      </c>
      <c r="D110" s="228">
        <v>8.2519992152180338E-3</v>
      </c>
      <c r="E110" s="227">
        <v>7.7758015419005207E-3</v>
      </c>
      <c r="F110" s="228">
        <v>1.7298610690381973E-2</v>
      </c>
      <c r="G110" s="227">
        <v>6.332419171750843E-2</v>
      </c>
      <c r="H110" s="228">
        <v>0.11015993505393391</v>
      </c>
      <c r="I110" s="227">
        <v>0.10844291255246345</v>
      </c>
      <c r="J110" s="228">
        <v>6.7821559139230228E-2</v>
      </c>
      <c r="K110" s="227">
        <v>6.1205998187822408E-2</v>
      </c>
    </row>
    <row r="111" spans="1:11">
      <c r="A111" s="112" t="s">
        <v>112</v>
      </c>
      <c r="B111" s="228">
        <v>0.22785574985255858</v>
      </c>
      <c r="C111" s="227">
        <v>0.29079384979714079</v>
      </c>
      <c r="D111" s="228">
        <v>0.2015845522574691</v>
      </c>
      <c r="E111" s="227">
        <v>0.11819218343688792</v>
      </c>
      <c r="F111" s="228">
        <v>0.1881323558953984</v>
      </c>
      <c r="G111" s="227">
        <v>0.20021389504757914</v>
      </c>
      <c r="H111" s="228">
        <v>9.1148338746783172E-2</v>
      </c>
      <c r="I111" s="227">
        <v>0.11044186024928306</v>
      </c>
      <c r="J111" s="228">
        <v>0.10565305764488604</v>
      </c>
      <c r="K111" s="227">
        <v>0.14001372134469178</v>
      </c>
    </row>
    <row r="112" spans="1:11">
      <c r="A112" s="112" t="s">
        <v>113</v>
      </c>
      <c r="B112" s="228">
        <v>0.39610175808033116</v>
      </c>
      <c r="C112" s="227">
        <v>0.30167685315781229</v>
      </c>
      <c r="D112" s="228">
        <v>0.22920348840636215</v>
      </c>
      <c r="E112" s="227">
        <v>0.17532386213422016</v>
      </c>
      <c r="F112" s="228">
        <v>0.18095781689938745</v>
      </c>
      <c r="G112" s="227">
        <v>0.13344987069356409</v>
      </c>
      <c r="H112" s="228">
        <v>5.803136453432705E-2</v>
      </c>
      <c r="I112" s="227">
        <v>0.17947694677873149</v>
      </c>
      <c r="J112" s="228">
        <v>0.10702874849963717</v>
      </c>
      <c r="K112" s="227">
        <v>0.10294342178866862</v>
      </c>
    </row>
    <row r="113" spans="1:11">
      <c r="A113" s="112" t="s">
        <v>367</v>
      </c>
      <c r="B113" s="228">
        <v>4.1404799895796023</v>
      </c>
      <c r="C113" s="227">
        <v>3.9258040362882864</v>
      </c>
      <c r="D113" s="228">
        <v>3.599639943381181</v>
      </c>
      <c r="E113" s="227">
        <v>3.2284309496545496</v>
      </c>
      <c r="F113" s="228">
        <v>2.4496267645380074</v>
      </c>
      <c r="G113" s="227">
        <v>2.9327700346797672</v>
      </c>
      <c r="H113" s="228">
        <v>3.4972138045653898</v>
      </c>
      <c r="I113" s="227">
        <v>3.3306752088364906</v>
      </c>
      <c r="J113" s="228">
        <v>2.9091734505421942</v>
      </c>
      <c r="K113" s="227">
        <v>2.8832158884904051</v>
      </c>
    </row>
    <row r="114" spans="1:11">
      <c r="A114" s="112" t="s">
        <v>54</v>
      </c>
      <c r="B114" s="228">
        <v>0</v>
      </c>
      <c r="C114" s="227">
        <v>0</v>
      </c>
      <c r="D114" s="228">
        <v>0</v>
      </c>
      <c r="E114" s="227">
        <v>0</v>
      </c>
      <c r="F114" s="228">
        <v>0</v>
      </c>
      <c r="G114" s="227">
        <v>0</v>
      </c>
      <c r="H114" s="228">
        <v>0</v>
      </c>
      <c r="I114" s="227">
        <v>0</v>
      </c>
      <c r="J114" s="228">
        <v>6.4038409288664652E-2</v>
      </c>
      <c r="K114" s="227">
        <v>0</v>
      </c>
    </row>
    <row r="115" spans="1:11">
      <c r="A115" s="201" t="s">
        <v>396</v>
      </c>
      <c r="B115" s="132"/>
      <c r="C115" s="132"/>
      <c r="D115" s="132"/>
      <c r="E115" s="132"/>
      <c r="F115" s="132"/>
      <c r="G115" s="132"/>
      <c r="H115" s="132"/>
      <c r="I115" s="132"/>
      <c r="J115" s="132"/>
      <c r="K115" s="132"/>
    </row>
    <row r="116" spans="1:11">
      <c r="A116" s="463" t="s">
        <v>282</v>
      </c>
      <c r="B116" s="179">
        <v>100</v>
      </c>
      <c r="C116" s="180">
        <v>100</v>
      </c>
      <c r="D116" s="179">
        <v>100</v>
      </c>
      <c r="E116" s="180">
        <v>100</v>
      </c>
      <c r="F116" s="179">
        <v>100</v>
      </c>
      <c r="G116" s="180">
        <v>100</v>
      </c>
      <c r="H116" s="179">
        <v>100</v>
      </c>
      <c r="I116" s="180">
        <v>100</v>
      </c>
      <c r="J116" s="179">
        <v>100</v>
      </c>
      <c r="K116" s="180">
        <v>100</v>
      </c>
    </row>
    <row r="117" spans="1:11">
      <c r="A117" s="112" t="s">
        <v>110</v>
      </c>
      <c r="B117" s="228">
        <v>81.739235955737925</v>
      </c>
      <c r="C117" s="227">
        <v>83.992714945181774</v>
      </c>
      <c r="D117" s="228">
        <v>84.66487321847633</v>
      </c>
      <c r="E117" s="227">
        <v>90.505237474233311</v>
      </c>
      <c r="F117" s="228">
        <v>93.222494044936582</v>
      </c>
      <c r="G117" s="227">
        <v>90.792083862172717</v>
      </c>
      <c r="H117" s="228">
        <v>90.772753291356608</v>
      </c>
      <c r="I117" s="227">
        <v>89.668952471033336</v>
      </c>
      <c r="J117" s="228">
        <v>88.218011752008636</v>
      </c>
      <c r="K117" s="227">
        <v>88.642234554938909</v>
      </c>
    </row>
    <row r="118" spans="1:11">
      <c r="A118" s="112" t="s">
        <v>111</v>
      </c>
      <c r="B118" s="228">
        <v>0</v>
      </c>
      <c r="C118" s="227">
        <v>0</v>
      </c>
      <c r="D118" s="228">
        <v>9.615934977963482E-2</v>
      </c>
      <c r="E118" s="227">
        <v>0</v>
      </c>
      <c r="F118" s="228">
        <v>0</v>
      </c>
      <c r="G118" s="227">
        <v>0.11846001974333661</v>
      </c>
      <c r="H118" s="228">
        <v>0.21543425092366134</v>
      </c>
      <c r="I118" s="227">
        <v>7.8032631827855289E-2</v>
      </c>
      <c r="J118" s="228">
        <v>0</v>
      </c>
      <c r="K118" s="227">
        <v>0</v>
      </c>
    </row>
    <row r="119" spans="1:11">
      <c r="A119" s="112" t="s">
        <v>51</v>
      </c>
      <c r="B119" s="228">
        <v>0</v>
      </c>
      <c r="C119" s="227">
        <v>0</v>
      </c>
      <c r="D119" s="228">
        <v>0</v>
      </c>
      <c r="E119" s="227">
        <v>0</v>
      </c>
      <c r="F119" s="228">
        <v>0</v>
      </c>
      <c r="G119" s="227">
        <v>0</v>
      </c>
      <c r="H119" s="228">
        <v>0</v>
      </c>
      <c r="I119" s="227">
        <v>8.8673445258926453E-2</v>
      </c>
      <c r="J119" s="228">
        <v>0.1753807410960547</v>
      </c>
      <c r="K119" s="227">
        <v>0.27665283402496543</v>
      </c>
    </row>
    <row r="120" spans="1:11">
      <c r="A120" s="112" t="s">
        <v>112</v>
      </c>
      <c r="B120" s="228">
        <v>10.835716073446541</v>
      </c>
      <c r="C120" s="227">
        <v>6.9162939988459318</v>
      </c>
      <c r="D120" s="228">
        <v>6.7277202220823078</v>
      </c>
      <c r="E120" s="227">
        <v>5.8348407723696942</v>
      </c>
      <c r="F120" s="228">
        <v>3.0137449301487154</v>
      </c>
      <c r="G120" s="227">
        <v>4.742161425280873</v>
      </c>
      <c r="H120" s="228">
        <v>4.5147525628349898</v>
      </c>
      <c r="I120" s="227">
        <v>3.8389690234097897</v>
      </c>
      <c r="J120" s="228">
        <v>5.0290802254466964</v>
      </c>
      <c r="K120" s="227">
        <v>5.7147142642867852</v>
      </c>
    </row>
    <row r="121" spans="1:11">
      <c r="A121" s="112" t="s">
        <v>113</v>
      </c>
      <c r="B121" s="228">
        <v>5.1141060742808175</v>
      </c>
      <c r="C121" s="227">
        <v>6.6701529140219273</v>
      </c>
      <c r="D121" s="228">
        <v>5.6276114704367242</v>
      </c>
      <c r="E121" s="227">
        <v>2.5282907744730974</v>
      </c>
      <c r="F121" s="228">
        <v>3.0893903302645978</v>
      </c>
      <c r="G121" s="227">
        <v>2.6662906031119258</v>
      </c>
      <c r="H121" s="228">
        <v>3.3220585939532707</v>
      </c>
      <c r="I121" s="227">
        <v>4.5826436509813195</v>
      </c>
      <c r="J121" s="228">
        <v>5.0875404724787145</v>
      </c>
      <c r="K121" s="227">
        <v>4.5864373447994264</v>
      </c>
    </row>
    <row r="122" spans="1:11">
      <c r="A122" s="112" t="s">
        <v>367</v>
      </c>
      <c r="B122" s="228">
        <v>2.3109418965347248</v>
      </c>
      <c r="C122" s="227">
        <v>2.4208381419503753</v>
      </c>
      <c r="D122" s="228">
        <v>2.8836357392250012</v>
      </c>
      <c r="E122" s="227">
        <v>1.1316309789238987</v>
      </c>
      <c r="F122" s="228">
        <v>0.6743706946500998</v>
      </c>
      <c r="G122" s="227">
        <v>1.6810040896911578</v>
      </c>
      <c r="H122" s="228">
        <v>1.1750013009314668</v>
      </c>
      <c r="I122" s="227">
        <v>1.7427287774887681</v>
      </c>
      <c r="J122" s="228">
        <v>1.4899868089699004</v>
      </c>
      <c r="K122" s="227">
        <v>0.77996100194990248</v>
      </c>
    </row>
    <row r="123" spans="1:11">
      <c r="A123" s="112" t="s">
        <v>54</v>
      </c>
      <c r="B123" s="228">
        <v>0</v>
      </c>
      <c r="C123" s="227">
        <v>0</v>
      </c>
      <c r="D123" s="228">
        <v>0</v>
      </c>
      <c r="E123" s="227">
        <v>0</v>
      </c>
      <c r="F123" s="228">
        <v>0</v>
      </c>
      <c r="G123" s="227">
        <v>0</v>
      </c>
      <c r="H123" s="228">
        <v>0</v>
      </c>
      <c r="I123" s="227">
        <v>0</v>
      </c>
      <c r="J123" s="228">
        <v>0</v>
      </c>
      <c r="K123" s="227">
        <v>0</v>
      </c>
    </row>
    <row r="124" spans="1:11">
      <c r="A124" s="463" t="s">
        <v>290</v>
      </c>
      <c r="B124" s="179">
        <v>100</v>
      </c>
      <c r="C124" s="180">
        <v>100</v>
      </c>
      <c r="D124" s="179">
        <v>100</v>
      </c>
      <c r="E124" s="180">
        <v>100</v>
      </c>
      <c r="F124" s="179">
        <v>100</v>
      </c>
      <c r="G124" s="180">
        <v>100</v>
      </c>
      <c r="H124" s="179">
        <v>100</v>
      </c>
      <c r="I124" s="180">
        <v>100</v>
      </c>
      <c r="J124" s="179">
        <v>100</v>
      </c>
      <c r="K124" s="180">
        <v>100</v>
      </c>
    </row>
    <row r="125" spans="1:11">
      <c r="A125" s="112" t="s">
        <v>110</v>
      </c>
      <c r="B125" s="228">
        <v>90.171152459771761</v>
      </c>
      <c r="C125" s="227">
        <v>91.558917463116998</v>
      </c>
      <c r="D125" s="228">
        <v>91.969636436276474</v>
      </c>
      <c r="E125" s="227">
        <v>92.664208180238205</v>
      </c>
      <c r="F125" s="228">
        <v>94.991609997350523</v>
      </c>
      <c r="G125" s="227">
        <v>94.782741525600258</v>
      </c>
      <c r="H125" s="228">
        <v>94.535182602679583</v>
      </c>
      <c r="I125" s="227">
        <v>94.931312174324972</v>
      </c>
      <c r="J125" s="228">
        <v>94.916460580101813</v>
      </c>
      <c r="K125" s="227">
        <v>96.493389911574894</v>
      </c>
    </row>
    <row r="126" spans="1:11">
      <c r="A126" s="112" t="s">
        <v>111</v>
      </c>
      <c r="B126" s="228">
        <v>0.14210815440666733</v>
      </c>
      <c r="C126" s="227">
        <v>7.7609218962270896E-2</v>
      </c>
      <c r="D126" s="228">
        <v>6.1800838993208151E-2</v>
      </c>
      <c r="E126" s="227">
        <v>7.731794146023336E-3</v>
      </c>
      <c r="F126" s="228">
        <v>1.7074391356825341E-2</v>
      </c>
      <c r="G126" s="227">
        <v>8.1376456374720532E-2</v>
      </c>
      <c r="H126" s="228">
        <v>7.7561347147526327E-2</v>
      </c>
      <c r="I126" s="227">
        <v>6.7306936089503597E-2</v>
      </c>
      <c r="J126" s="228">
        <v>0.1417110708852799</v>
      </c>
      <c r="K126" s="227">
        <v>0</v>
      </c>
    </row>
    <row r="127" spans="1:11">
      <c r="A127" s="112" t="s">
        <v>51</v>
      </c>
      <c r="B127" s="228">
        <v>7.0569774827069456E-2</v>
      </c>
      <c r="C127" s="227">
        <v>2.7260051957956954E-2</v>
      </c>
      <c r="D127" s="228">
        <v>2.4345785057930485E-2</v>
      </c>
      <c r="E127" s="227">
        <v>2.5716619659599357E-2</v>
      </c>
      <c r="F127" s="228">
        <v>3.1940887279578438E-2</v>
      </c>
      <c r="G127" s="227">
        <v>3.0689755731763201E-2</v>
      </c>
      <c r="H127" s="228">
        <v>2.0941563729832111E-2</v>
      </c>
      <c r="I127" s="227">
        <v>3.8408849398901504E-2</v>
      </c>
      <c r="J127" s="228">
        <v>0.15722067834348896</v>
      </c>
      <c r="K127" s="227">
        <v>0</v>
      </c>
    </row>
    <row r="128" spans="1:11">
      <c r="A128" s="112" t="s">
        <v>112</v>
      </c>
      <c r="B128" s="228">
        <v>5.178022634909345</v>
      </c>
      <c r="C128" s="227">
        <v>4.0008222704197154</v>
      </c>
      <c r="D128" s="228">
        <v>3.4666213044346783</v>
      </c>
      <c r="E128" s="227">
        <v>3.3542539995226459</v>
      </c>
      <c r="F128" s="228">
        <v>1.9411816656363152</v>
      </c>
      <c r="G128" s="227">
        <v>2.2714585271694605</v>
      </c>
      <c r="H128" s="228">
        <v>2.2568800792987216</v>
      </c>
      <c r="I128" s="227">
        <v>1.7304101150619386</v>
      </c>
      <c r="J128" s="228">
        <v>1.7005328506233586</v>
      </c>
      <c r="K128" s="227">
        <v>1.3891670416820796</v>
      </c>
    </row>
    <row r="129" spans="1:11">
      <c r="A129" s="112" t="s">
        <v>113</v>
      </c>
      <c r="B129" s="228">
        <v>2.4781060732901707</v>
      </c>
      <c r="C129" s="227">
        <v>2.5754045808804253</v>
      </c>
      <c r="D129" s="228">
        <v>2.4434740811026767</v>
      </c>
      <c r="E129" s="227">
        <v>2.3998816699330696</v>
      </c>
      <c r="F129" s="228">
        <v>1.7953133739586093</v>
      </c>
      <c r="G129" s="227">
        <v>1.2921636972129258</v>
      </c>
      <c r="H129" s="228">
        <v>1.3273848950827658</v>
      </c>
      <c r="I129" s="227">
        <v>1.5972594371457469</v>
      </c>
      <c r="J129" s="228">
        <v>1.4415436521088816</v>
      </c>
      <c r="K129" s="227">
        <v>1.081693671703261</v>
      </c>
    </row>
    <row r="130" spans="1:11">
      <c r="A130" s="112" t="s">
        <v>367</v>
      </c>
      <c r="B130" s="228">
        <v>1.9600409027949781</v>
      </c>
      <c r="C130" s="227">
        <v>1.7599864146626307</v>
      </c>
      <c r="D130" s="228">
        <v>2.0341215541350381</v>
      </c>
      <c r="E130" s="227">
        <v>1.5482077365004554</v>
      </c>
      <c r="F130" s="228">
        <v>1.222879684418146</v>
      </c>
      <c r="G130" s="227">
        <v>1.5415700379108748</v>
      </c>
      <c r="H130" s="228">
        <v>1.7769304631498284</v>
      </c>
      <c r="I130" s="227">
        <v>1.6353024879789446</v>
      </c>
      <c r="J130" s="228">
        <v>1.6425311679371797</v>
      </c>
      <c r="K130" s="227">
        <v>1.0357493750397595</v>
      </c>
    </row>
    <row r="131" spans="1:11">
      <c r="A131" s="112" t="s">
        <v>54</v>
      </c>
      <c r="B131" s="228">
        <v>0</v>
      </c>
      <c r="C131" s="227">
        <v>0</v>
      </c>
      <c r="D131" s="228">
        <v>0</v>
      </c>
      <c r="E131" s="227">
        <v>0</v>
      </c>
      <c r="F131" s="228">
        <v>0</v>
      </c>
      <c r="G131" s="227">
        <v>0</v>
      </c>
      <c r="H131" s="228">
        <v>5.1190489117367375E-3</v>
      </c>
      <c r="I131" s="227">
        <v>0</v>
      </c>
      <c r="J131" s="228">
        <v>0</v>
      </c>
      <c r="K131" s="227">
        <v>0</v>
      </c>
    </row>
    <row r="132" spans="1:11">
      <c r="A132" s="463" t="s">
        <v>284</v>
      </c>
      <c r="B132" s="179">
        <v>100</v>
      </c>
      <c r="C132" s="180">
        <v>100</v>
      </c>
      <c r="D132" s="179">
        <v>100</v>
      </c>
      <c r="E132" s="180">
        <v>100</v>
      </c>
      <c r="F132" s="179">
        <v>100</v>
      </c>
      <c r="G132" s="180">
        <v>100</v>
      </c>
      <c r="H132" s="179">
        <v>100</v>
      </c>
      <c r="I132" s="180">
        <v>100</v>
      </c>
      <c r="J132" s="179">
        <v>100</v>
      </c>
      <c r="K132" s="180">
        <v>100</v>
      </c>
    </row>
    <row r="133" spans="1:11">
      <c r="A133" s="112" t="s">
        <v>110</v>
      </c>
      <c r="B133" s="228">
        <v>90.050861449635278</v>
      </c>
      <c r="C133" s="227">
        <v>91.604950135159413</v>
      </c>
      <c r="D133" s="228">
        <v>92.249538954300206</v>
      </c>
      <c r="E133" s="227">
        <v>92.285985863313655</v>
      </c>
      <c r="F133" s="228">
        <v>93.283070364014904</v>
      </c>
      <c r="G133" s="227">
        <v>93.181612952830889</v>
      </c>
      <c r="H133" s="228">
        <v>93.882505417678047</v>
      </c>
      <c r="I133" s="227">
        <v>93.814721458112345</v>
      </c>
      <c r="J133" s="228">
        <v>94.242385092924309</v>
      </c>
      <c r="K133" s="227">
        <v>94.590871646272618</v>
      </c>
    </row>
    <row r="134" spans="1:11">
      <c r="A134" s="112" t="s">
        <v>111</v>
      </c>
      <c r="B134" s="228">
        <v>8.9632696555426813E-2</v>
      </c>
      <c r="C134" s="227">
        <v>6.981495485633829E-2</v>
      </c>
      <c r="D134" s="228">
        <v>4.6818990189542532E-2</v>
      </c>
      <c r="E134" s="227">
        <v>5.2393880097534359E-2</v>
      </c>
      <c r="F134" s="228">
        <v>3.479396437685478E-2</v>
      </c>
      <c r="G134" s="227">
        <v>5.7354203008942048E-2</v>
      </c>
      <c r="H134" s="228">
        <v>2.9094268320714975E-2</v>
      </c>
      <c r="I134" s="227">
        <v>3.1664070190990573E-2</v>
      </c>
      <c r="J134" s="228">
        <v>6.5270194726829545E-2</v>
      </c>
      <c r="K134" s="227">
        <v>6.209323183772969E-2</v>
      </c>
    </row>
    <row r="135" spans="1:11">
      <c r="A135" s="112" t="s">
        <v>51</v>
      </c>
      <c r="B135" s="228">
        <v>7.5563766969511725E-2</v>
      </c>
      <c r="C135" s="227">
        <v>3.2588668335095071E-2</v>
      </c>
      <c r="D135" s="228">
        <v>1.3270600062086052E-2</v>
      </c>
      <c r="E135" s="227">
        <v>1.0404458459084838E-2</v>
      </c>
      <c r="F135" s="228">
        <v>2.6434375533064998E-2</v>
      </c>
      <c r="G135" s="227">
        <v>5.0213264689646889E-2</v>
      </c>
      <c r="H135" s="228">
        <v>9.1366845111512357E-2</v>
      </c>
      <c r="I135" s="227">
        <v>7.5033653349782431E-2</v>
      </c>
      <c r="J135" s="228">
        <v>5.1432423612135847E-2</v>
      </c>
      <c r="K135" s="227">
        <v>8.9306932211055651E-2</v>
      </c>
    </row>
    <row r="136" spans="1:11">
      <c r="A136" s="112" t="s">
        <v>112</v>
      </c>
      <c r="B136" s="228">
        <v>2.6757288726657493</v>
      </c>
      <c r="C136" s="227">
        <v>1.75293611367596</v>
      </c>
      <c r="D136" s="228">
        <v>1.3581421786254086</v>
      </c>
      <c r="E136" s="227">
        <v>1.4071658478110134</v>
      </c>
      <c r="F136" s="228">
        <v>1.3622364234817086</v>
      </c>
      <c r="G136" s="227">
        <v>1.2006977716871998</v>
      </c>
      <c r="H136" s="228">
        <v>1.1351101678865778</v>
      </c>
      <c r="I136" s="227">
        <v>0.90415223479943774</v>
      </c>
      <c r="J136" s="228">
        <v>0.77396613174905138</v>
      </c>
      <c r="K136" s="227">
        <v>0.62385123098505335</v>
      </c>
    </row>
    <row r="137" spans="1:11">
      <c r="A137" s="112" t="s">
        <v>113</v>
      </c>
      <c r="B137" s="228">
        <v>1.5666887685012096</v>
      </c>
      <c r="C137" s="227">
        <v>1.7225618035738905</v>
      </c>
      <c r="D137" s="228">
        <v>1.7428329951744339</v>
      </c>
      <c r="E137" s="227">
        <v>1.3126710697343966</v>
      </c>
      <c r="F137" s="228">
        <v>1.2412483200803726</v>
      </c>
      <c r="G137" s="227">
        <v>1.0901832500790603</v>
      </c>
      <c r="H137" s="228">
        <v>0.66703579643119948</v>
      </c>
      <c r="I137" s="227">
        <v>0.65422638067511873</v>
      </c>
      <c r="J137" s="228">
        <v>0.60234103248141246</v>
      </c>
      <c r="K137" s="227">
        <v>0.47221519521038868</v>
      </c>
    </row>
    <row r="138" spans="1:11">
      <c r="A138" s="112" t="s">
        <v>367</v>
      </c>
      <c r="B138" s="228">
        <v>5.5415244456728283</v>
      </c>
      <c r="C138" s="227">
        <v>4.81284494896531</v>
      </c>
      <c r="D138" s="228">
        <v>4.5877129901950235</v>
      </c>
      <c r="E138" s="227">
        <v>4.9313788805843144</v>
      </c>
      <c r="F138" s="228">
        <v>4.0522165525130918</v>
      </c>
      <c r="G138" s="227">
        <v>4.4159335870066663</v>
      </c>
      <c r="H138" s="228">
        <v>4.1948875045719562</v>
      </c>
      <c r="I138" s="227">
        <v>4.5093515869190233</v>
      </c>
      <c r="J138" s="228">
        <v>4.2361029897545386</v>
      </c>
      <c r="K138" s="227">
        <v>4.1526101860025459</v>
      </c>
    </row>
    <row r="139" spans="1:11">
      <c r="A139" s="112" t="s">
        <v>54</v>
      </c>
      <c r="B139" s="228">
        <v>0</v>
      </c>
      <c r="C139" s="227">
        <v>4.3033754339933238E-3</v>
      </c>
      <c r="D139" s="228">
        <v>1.6832914533029507E-3</v>
      </c>
      <c r="E139" s="227">
        <v>0</v>
      </c>
      <c r="F139" s="228">
        <v>0</v>
      </c>
      <c r="G139" s="227">
        <v>4.0049706975941084E-3</v>
      </c>
      <c r="H139" s="228">
        <v>0</v>
      </c>
      <c r="I139" s="227">
        <v>1.0850615953298949E-2</v>
      </c>
      <c r="J139" s="228">
        <v>2.8502134751725281E-2</v>
      </c>
      <c r="K139" s="227">
        <v>9.0515774806187149E-3</v>
      </c>
    </row>
    <row r="140" spans="1:11">
      <c r="A140" s="134" t="s">
        <v>301</v>
      </c>
      <c r="B140" s="132"/>
      <c r="C140" s="132"/>
      <c r="D140" s="132"/>
      <c r="E140" s="132"/>
      <c r="F140" s="132"/>
      <c r="G140" s="132"/>
      <c r="H140" s="132"/>
      <c r="I140" s="132"/>
      <c r="J140" s="132"/>
      <c r="K140" s="132"/>
    </row>
    <row r="141" spans="1:11">
      <c r="A141" s="463" t="s">
        <v>285</v>
      </c>
      <c r="B141" s="179">
        <v>100</v>
      </c>
      <c r="C141" s="180">
        <v>100</v>
      </c>
      <c r="D141" s="179">
        <v>100</v>
      </c>
      <c r="E141" s="180">
        <v>100</v>
      </c>
      <c r="F141" s="179">
        <v>100</v>
      </c>
      <c r="G141" s="180">
        <v>100</v>
      </c>
      <c r="H141" s="179">
        <v>100</v>
      </c>
      <c r="I141" s="180">
        <v>100</v>
      </c>
      <c r="J141" s="179">
        <v>100</v>
      </c>
      <c r="K141" s="180">
        <v>100</v>
      </c>
    </row>
    <row r="142" spans="1:11">
      <c r="A142" s="112" t="s">
        <v>110</v>
      </c>
      <c r="B142" s="228">
        <v>86.828711069770478</v>
      </c>
      <c r="C142" s="227">
        <v>89.167095382611279</v>
      </c>
      <c r="D142" s="228">
        <v>90.124467686800457</v>
      </c>
      <c r="E142" s="227">
        <v>92.02952358985425</v>
      </c>
      <c r="F142" s="228">
        <v>93.976587657595573</v>
      </c>
      <c r="G142" s="227">
        <v>93.64020358942129</v>
      </c>
      <c r="H142" s="228">
        <v>93.341156265442336</v>
      </c>
      <c r="I142" s="227">
        <v>93.849816257193709</v>
      </c>
      <c r="J142" s="228">
        <v>94.063820880558609</v>
      </c>
      <c r="K142" s="227">
        <v>95.46754376042756</v>
      </c>
    </row>
    <row r="143" spans="1:11">
      <c r="A143" s="112" t="s">
        <v>111</v>
      </c>
      <c r="B143" s="228">
        <v>0.15714880180158128</v>
      </c>
      <c r="C143" s="227">
        <v>7.2213071037838708E-2</v>
      </c>
      <c r="D143" s="228">
        <v>6.9858973149193815E-2</v>
      </c>
      <c r="E143" s="227">
        <v>1.6666542659652828E-2</v>
      </c>
      <c r="F143" s="228">
        <v>1.6758186590850318E-2</v>
      </c>
      <c r="G143" s="227">
        <v>0.11462331786326029</v>
      </c>
      <c r="H143" s="228">
        <v>0.12674289278548123</v>
      </c>
      <c r="I143" s="227">
        <v>8.3884063251574686E-2</v>
      </c>
      <c r="J143" s="228">
        <v>0.14185625670077251</v>
      </c>
      <c r="K143" s="227">
        <v>8.0769448293414023E-2</v>
      </c>
    </row>
    <row r="144" spans="1:11">
      <c r="A144" s="112" t="s">
        <v>51</v>
      </c>
      <c r="B144" s="228">
        <v>8.3225222137909088E-2</v>
      </c>
      <c r="C144" s="227">
        <v>2.879083224384419E-2</v>
      </c>
      <c r="D144" s="228">
        <v>2.3742918978810968E-2</v>
      </c>
      <c r="E144" s="227">
        <v>2.27676877404186E-2</v>
      </c>
      <c r="F144" s="228">
        <v>3.1349366294952746E-2</v>
      </c>
      <c r="G144" s="227">
        <v>0</v>
      </c>
      <c r="H144" s="228">
        <v>1.9225045534876369E-2</v>
      </c>
      <c r="I144" s="227">
        <v>3.8747095667258979E-2</v>
      </c>
      <c r="J144" s="228">
        <v>0.11246143570079747</v>
      </c>
      <c r="K144" s="227">
        <v>2.9338574215988462E-2</v>
      </c>
    </row>
    <row r="145" spans="1:11">
      <c r="A145" s="112" t="s">
        <v>112</v>
      </c>
      <c r="B145" s="228">
        <v>7.5720265341590585</v>
      </c>
      <c r="C145" s="227">
        <v>5.1663024547724348</v>
      </c>
      <c r="D145" s="228">
        <v>4.8892149312520736</v>
      </c>
      <c r="E145" s="227">
        <v>3.9763097000766363</v>
      </c>
      <c r="F145" s="228">
        <v>2.5089605734767026</v>
      </c>
      <c r="G145" s="227">
        <v>3.1427211316787496</v>
      </c>
      <c r="H145" s="228">
        <v>3.0836973037941693</v>
      </c>
      <c r="I145" s="227">
        <v>2.2855348254817218</v>
      </c>
      <c r="J145" s="228">
        <v>2.2676004771409337</v>
      </c>
      <c r="K145" s="227">
        <v>1.9322809150807343</v>
      </c>
    </row>
    <row r="146" spans="1:11">
      <c r="A146" s="112" t="s">
        <v>113</v>
      </c>
      <c r="B146" s="228">
        <v>3.6380845143971476</v>
      </c>
      <c r="C146" s="227">
        <v>3.8104587811251709</v>
      </c>
      <c r="D146" s="228">
        <v>3.0701420617985566</v>
      </c>
      <c r="E146" s="227">
        <v>2.5755760745827785</v>
      </c>
      <c r="F146" s="228">
        <v>2.3228869154679508</v>
      </c>
      <c r="G146" s="227">
        <v>1.6274497678050857</v>
      </c>
      <c r="H146" s="228">
        <v>1.7533241527807246</v>
      </c>
      <c r="I146" s="227">
        <v>1.9845310717718569</v>
      </c>
      <c r="J146" s="228">
        <v>1.73652529594942</v>
      </c>
      <c r="K146" s="227">
        <v>1.4944999010264965</v>
      </c>
    </row>
    <row r="147" spans="1:11">
      <c r="A147" s="112" t="s">
        <v>367</v>
      </c>
      <c r="B147" s="228">
        <v>1.7208038577338263</v>
      </c>
      <c r="C147" s="227">
        <v>1.7551394782094305</v>
      </c>
      <c r="D147" s="228">
        <v>1.8225734280209058</v>
      </c>
      <c r="E147" s="227">
        <v>1.3791564050862717</v>
      </c>
      <c r="F147" s="228">
        <v>1.1434573005739679</v>
      </c>
      <c r="G147" s="227">
        <v>1.4750021932316153</v>
      </c>
      <c r="H147" s="228">
        <v>1.6711548840872164</v>
      </c>
      <c r="I147" s="227">
        <v>1.7574866866338836</v>
      </c>
      <c r="J147" s="228">
        <v>1.6777356539494699</v>
      </c>
      <c r="K147" s="227">
        <v>0.99556740095580121</v>
      </c>
    </row>
    <row r="148" spans="1:11">
      <c r="A148" s="112" t="s">
        <v>54</v>
      </c>
      <c r="B148" s="228">
        <v>0</v>
      </c>
      <c r="C148" s="227">
        <v>0</v>
      </c>
      <c r="D148" s="228">
        <v>0</v>
      </c>
      <c r="E148" s="227">
        <v>0</v>
      </c>
      <c r="F148" s="228">
        <v>0</v>
      </c>
      <c r="G148" s="227">
        <v>0</v>
      </c>
      <c r="H148" s="228">
        <v>4.6994555751920016E-3</v>
      </c>
      <c r="I148" s="227">
        <v>0</v>
      </c>
      <c r="J148" s="228">
        <v>0</v>
      </c>
      <c r="K148" s="227">
        <v>0</v>
      </c>
    </row>
    <row r="149" spans="1:11">
      <c r="A149" s="463" t="s">
        <v>286</v>
      </c>
      <c r="B149" s="179">
        <v>100</v>
      </c>
      <c r="C149" s="180">
        <v>100</v>
      </c>
      <c r="D149" s="179">
        <v>100</v>
      </c>
      <c r="E149" s="180">
        <v>100</v>
      </c>
      <c r="F149" s="179">
        <v>100</v>
      </c>
      <c r="G149" s="180">
        <v>100</v>
      </c>
      <c r="H149" s="179">
        <v>100</v>
      </c>
      <c r="I149" s="180">
        <v>100</v>
      </c>
      <c r="J149" s="179">
        <v>100</v>
      </c>
      <c r="K149" s="180">
        <v>100</v>
      </c>
    </row>
    <row r="150" spans="1:11">
      <c r="A150" s="112" t="s">
        <v>110</v>
      </c>
      <c r="B150" s="228">
        <v>90.113831815085774</v>
      </c>
      <c r="C150" s="227">
        <v>92.788889483004283</v>
      </c>
      <c r="D150" s="228">
        <v>92.825553948069754</v>
      </c>
      <c r="E150" s="227">
        <v>93.471290648137398</v>
      </c>
      <c r="F150" s="228">
        <v>94.50090065103997</v>
      </c>
      <c r="G150" s="227">
        <v>94.752023351848038</v>
      </c>
      <c r="H150" s="228">
        <v>95.042415475170074</v>
      </c>
      <c r="I150" s="227">
        <v>95.216341047609191</v>
      </c>
      <c r="J150" s="228">
        <v>95.570562684160492</v>
      </c>
      <c r="K150" s="227">
        <v>95.815528103490806</v>
      </c>
    </row>
    <row r="151" spans="1:11">
      <c r="A151" s="112" t="s">
        <v>111</v>
      </c>
      <c r="B151" s="228">
        <v>0.1130314478969127</v>
      </c>
      <c r="C151" s="227">
        <v>6.180547473838828E-2</v>
      </c>
      <c r="D151" s="228">
        <v>4.4620421838117721E-2</v>
      </c>
      <c r="E151" s="227">
        <v>8.3060187376637756E-2</v>
      </c>
      <c r="F151" s="228">
        <v>6.6447390278746798E-2</v>
      </c>
      <c r="G151" s="227">
        <v>5.3111636630045068E-2</v>
      </c>
      <c r="H151" s="228">
        <v>2.7052501786888936E-2</v>
      </c>
      <c r="I151" s="227">
        <v>9.9401412861725817E-3</v>
      </c>
      <c r="J151" s="228">
        <v>7.1431947938715587E-2</v>
      </c>
      <c r="K151" s="227">
        <v>0.13780836864485946</v>
      </c>
    </row>
    <row r="152" spans="1:11">
      <c r="A152" s="112" t="s">
        <v>51</v>
      </c>
      <c r="B152" s="228">
        <v>1.633402426255964E-2</v>
      </c>
      <c r="C152" s="227">
        <v>0</v>
      </c>
      <c r="D152" s="228">
        <v>1.0051016523262011E-2</v>
      </c>
      <c r="E152" s="227">
        <v>0</v>
      </c>
      <c r="F152" s="228">
        <v>0</v>
      </c>
      <c r="G152" s="227">
        <v>3.1809408388184177E-2</v>
      </c>
      <c r="H152" s="228">
        <v>2.7194883375240984E-2</v>
      </c>
      <c r="I152" s="227">
        <v>6.1819508820854151E-2</v>
      </c>
      <c r="J152" s="228">
        <v>0</v>
      </c>
      <c r="K152" s="227">
        <v>1.7786546495377739E-2</v>
      </c>
    </row>
    <row r="153" spans="1:11">
      <c r="A153" s="112" t="s">
        <v>112</v>
      </c>
      <c r="B153" s="228">
        <v>4.4712758016330758</v>
      </c>
      <c r="C153" s="227">
        <v>2.6014915092173507</v>
      </c>
      <c r="D153" s="228">
        <v>1.8854793268864694</v>
      </c>
      <c r="E153" s="227">
        <v>2.4309245878994106</v>
      </c>
      <c r="F153" s="228">
        <v>1.9132514874826119</v>
      </c>
      <c r="G153" s="227">
        <v>1.7814708037129208</v>
      </c>
      <c r="H153" s="228">
        <v>1.5536678920975371</v>
      </c>
      <c r="I153" s="227">
        <v>1.2613086127920088</v>
      </c>
      <c r="J153" s="228">
        <v>0.98087619687905414</v>
      </c>
      <c r="K153" s="227">
        <v>1.1253353660815042</v>
      </c>
    </row>
    <row r="154" spans="1:11">
      <c r="A154" s="112" t="s">
        <v>113</v>
      </c>
      <c r="B154" s="228">
        <v>2.1369803942706778</v>
      </c>
      <c r="C154" s="227">
        <v>2.0139463346050896</v>
      </c>
      <c r="D154" s="228">
        <v>2.1828980430975404</v>
      </c>
      <c r="E154" s="227">
        <v>1.5497125641185945</v>
      </c>
      <c r="F154" s="228">
        <v>1.6252164957090875</v>
      </c>
      <c r="G154" s="227">
        <v>1.0314308620349675</v>
      </c>
      <c r="H154" s="228">
        <v>0.87308389977475231</v>
      </c>
      <c r="I154" s="227">
        <v>0.89284255360867981</v>
      </c>
      <c r="J154" s="228">
        <v>0.96196774007174712</v>
      </c>
      <c r="K154" s="227">
        <v>0.71744053090599291</v>
      </c>
    </row>
    <row r="155" spans="1:11">
      <c r="A155" s="112" t="s">
        <v>367</v>
      </c>
      <c r="B155" s="228">
        <v>3.1485465168509958</v>
      </c>
      <c r="C155" s="227">
        <v>2.5338671984348906</v>
      </c>
      <c r="D155" s="228">
        <v>3.0448488540318284</v>
      </c>
      <c r="E155" s="227">
        <v>2.4650120124679593</v>
      </c>
      <c r="F155" s="228">
        <v>1.8941839754895802</v>
      </c>
      <c r="G155" s="227">
        <v>2.3501539373858424</v>
      </c>
      <c r="H155" s="228">
        <v>2.4765853477955058</v>
      </c>
      <c r="I155" s="227">
        <v>2.5577481358830929</v>
      </c>
      <c r="J155" s="228">
        <v>2.4151614309499925</v>
      </c>
      <c r="K155" s="227">
        <v>2.1861010843814692</v>
      </c>
    </row>
    <row r="156" spans="1:11">
      <c r="A156" s="112" t="s">
        <v>54</v>
      </c>
      <c r="B156" s="228">
        <v>0</v>
      </c>
      <c r="C156" s="227">
        <v>0</v>
      </c>
      <c r="D156" s="228">
        <v>6.5483895530343414E-3</v>
      </c>
      <c r="E156" s="227">
        <v>0</v>
      </c>
      <c r="F156" s="228">
        <v>0</v>
      </c>
      <c r="G156" s="227">
        <v>0</v>
      </c>
      <c r="H156" s="228">
        <v>0</v>
      </c>
      <c r="I156" s="227">
        <v>0</v>
      </c>
      <c r="J156" s="228">
        <v>0</v>
      </c>
      <c r="K156" s="227">
        <v>0</v>
      </c>
    </row>
    <row r="157" spans="1:11">
      <c r="A157" s="463" t="s">
        <v>287</v>
      </c>
      <c r="B157" s="179">
        <v>100</v>
      </c>
      <c r="C157" s="180">
        <v>100</v>
      </c>
      <c r="D157" s="179">
        <v>100</v>
      </c>
      <c r="E157" s="180">
        <v>100</v>
      </c>
      <c r="F157" s="179">
        <v>100</v>
      </c>
      <c r="G157" s="180">
        <v>100</v>
      </c>
      <c r="H157" s="179">
        <v>100</v>
      </c>
      <c r="I157" s="180">
        <v>100</v>
      </c>
      <c r="J157" s="179">
        <v>100</v>
      </c>
      <c r="K157" s="180">
        <v>100</v>
      </c>
    </row>
    <row r="158" spans="1:11">
      <c r="A158" s="112" t="s">
        <v>110</v>
      </c>
      <c r="B158" s="228">
        <v>90.893787522797368</v>
      </c>
      <c r="C158" s="227">
        <v>91.651361274919466</v>
      </c>
      <c r="D158" s="228">
        <v>92.109526796971593</v>
      </c>
      <c r="E158" s="227">
        <v>91.483627402925748</v>
      </c>
      <c r="F158" s="228">
        <v>93.825868564252829</v>
      </c>
      <c r="G158" s="227">
        <v>94.380919339351692</v>
      </c>
      <c r="H158" s="228">
        <v>94.795927086300196</v>
      </c>
      <c r="I158" s="227">
        <v>93.600929507369258</v>
      </c>
      <c r="J158" s="228">
        <v>95.093646819210193</v>
      </c>
      <c r="K158" s="227">
        <v>95.757143497485899</v>
      </c>
    </row>
    <row r="159" spans="1:11">
      <c r="A159" s="112" t="s">
        <v>111</v>
      </c>
      <c r="B159" s="228">
        <v>0.14694813220760178</v>
      </c>
      <c r="C159" s="227">
        <v>3.8086424707702425E-2</v>
      </c>
      <c r="D159" s="228">
        <v>5.6645490592584918E-2</v>
      </c>
      <c r="E159" s="227">
        <v>6.1232425474476805E-2</v>
      </c>
      <c r="F159" s="228">
        <v>3.4497192592485675E-2</v>
      </c>
      <c r="G159" s="227">
        <v>0.10897558630161046</v>
      </c>
      <c r="H159" s="228">
        <v>3.2896610652235828E-2</v>
      </c>
      <c r="I159" s="227">
        <v>6.8570215764891237E-2</v>
      </c>
      <c r="J159" s="228">
        <v>9.0418523592804306E-2</v>
      </c>
      <c r="K159" s="227">
        <v>3.9550599718927069E-2</v>
      </c>
    </row>
    <row r="160" spans="1:11">
      <c r="A160" s="112" t="s">
        <v>51</v>
      </c>
      <c r="B160" s="228">
        <v>6.4493902468891889E-2</v>
      </c>
      <c r="C160" s="227">
        <v>0</v>
      </c>
      <c r="D160" s="228">
        <v>1.4922736769014308E-2</v>
      </c>
      <c r="E160" s="227">
        <v>2.3539472566830501E-2</v>
      </c>
      <c r="F160" s="228">
        <v>1.7753785309103508E-2</v>
      </c>
      <c r="G160" s="227">
        <v>6.1613673628915809E-2</v>
      </c>
      <c r="H160" s="228">
        <v>1.8655653659925945E-2</v>
      </c>
      <c r="I160" s="227">
        <v>9.3467734584286269E-2</v>
      </c>
      <c r="J160" s="228">
        <v>8.9499902888668423E-2</v>
      </c>
      <c r="K160" s="227">
        <v>7.8573858108268446E-2</v>
      </c>
    </row>
    <row r="161" spans="1:11">
      <c r="A161" s="112" t="s">
        <v>112</v>
      </c>
      <c r="B161" s="228">
        <v>3.1161167813134223</v>
      </c>
      <c r="C161" s="227">
        <v>2.2323051572481458</v>
      </c>
      <c r="D161" s="228">
        <v>1.6552055987671992</v>
      </c>
      <c r="E161" s="227">
        <v>1.7027381770019352</v>
      </c>
      <c r="F161" s="228">
        <v>1.3814754405969889</v>
      </c>
      <c r="G161" s="227">
        <v>1.3313160133649848</v>
      </c>
      <c r="H161" s="228">
        <v>1.4107091996582171</v>
      </c>
      <c r="I161" s="227">
        <v>0.98719342378978325</v>
      </c>
      <c r="J161" s="228">
        <v>0.68306010928961747</v>
      </c>
      <c r="K161" s="227">
        <v>0.53221923688436201</v>
      </c>
    </row>
    <row r="162" spans="1:11">
      <c r="A162" s="112" t="s">
        <v>113</v>
      </c>
      <c r="B162" s="228">
        <v>1.6330835759338147</v>
      </c>
      <c r="C162" s="227">
        <v>2.110963696712449</v>
      </c>
      <c r="D162" s="228">
        <v>2.1301445373647057</v>
      </c>
      <c r="E162" s="227">
        <v>1.9077401659383832</v>
      </c>
      <c r="F162" s="228">
        <v>1.505318918606833</v>
      </c>
      <c r="G162" s="227">
        <v>1.2293943289507969</v>
      </c>
      <c r="H162" s="228">
        <v>0.83936200512674441</v>
      </c>
      <c r="I162" s="227">
        <v>0.92610606887225133</v>
      </c>
      <c r="J162" s="228">
        <v>0.68673459210616106</v>
      </c>
      <c r="K162" s="227">
        <v>0.56175035134116091</v>
      </c>
    </row>
    <row r="163" spans="1:11">
      <c r="A163" s="112" t="s">
        <v>367</v>
      </c>
      <c r="B163" s="228">
        <v>4.1455700852788997</v>
      </c>
      <c r="C163" s="227">
        <v>3.9510731086234276</v>
      </c>
      <c r="D163" s="228">
        <v>4.0335548395348981</v>
      </c>
      <c r="E163" s="227">
        <v>4.8211223560926264</v>
      </c>
      <c r="F163" s="228">
        <v>3.2350860986417631</v>
      </c>
      <c r="G163" s="227">
        <v>2.872521597176136</v>
      </c>
      <c r="H163" s="228">
        <v>2.9024494446026772</v>
      </c>
      <c r="I163" s="227">
        <v>4.3237330496195305</v>
      </c>
      <c r="J163" s="228">
        <v>3.3566400529125526</v>
      </c>
      <c r="K163" s="227">
        <v>3.0307624564613818</v>
      </c>
    </row>
    <row r="164" spans="1:11">
      <c r="A164" s="112" t="s">
        <v>54</v>
      </c>
      <c r="B164" s="228">
        <v>0</v>
      </c>
      <c r="C164" s="227">
        <v>1.6210337788815497E-2</v>
      </c>
      <c r="D164" s="228">
        <v>0</v>
      </c>
      <c r="E164" s="227">
        <v>0</v>
      </c>
      <c r="F164" s="228">
        <v>0</v>
      </c>
      <c r="G164" s="227">
        <v>1.5259461225852982E-2</v>
      </c>
      <c r="H164" s="228">
        <v>0</v>
      </c>
      <c r="I164" s="227">
        <v>0</v>
      </c>
      <c r="J164" s="228">
        <v>0</v>
      </c>
      <c r="K164" s="227">
        <v>0</v>
      </c>
    </row>
    <row r="165" spans="1:11">
      <c r="A165" s="463" t="s">
        <v>288</v>
      </c>
      <c r="B165" s="179">
        <v>100</v>
      </c>
      <c r="C165" s="180">
        <v>100</v>
      </c>
      <c r="D165" s="179">
        <v>100</v>
      </c>
      <c r="E165" s="180">
        <v>100</v>
      </c>
      <c r="F165" s="179">
        <v>100</v>
      </c>
      <c r="G165" s="180">
        <v>100</v>
      </c>
      <c r="H165" s="179">
        <v>100</v>
      </c>
      <c r="I165" s="180">
        <v>100</v>
      </c>
      <c r="J165" s="179">
        <v>100</v>
      </c>
      <c r="K165" s="180">
        <v>100</v>
      </c>
    </row>
    <row r="166" spans="1:11">
      <c r="A166" s="112" t="s">
        <v>110</v>
      </c>
      <c r="B166" s="228">
        <v>89.81913309296128</v>
      </c>
      <c r="C166" s="227">
        <v>90.82051847071601</v>
      </c>
      <c r="D166" s="228">
        <v>91.163754360841537</v>
      </c>
      <c r="E166" s="227">
        <v>91.809148914962904</v>
      </c>
      <c r="F166" s="228">
        <v>91.495671237002483</v>
      </c>
      <c r="G166" s="227">
        <v>92.296670698692481</v>
      </c>
      <c r="H166" s="228">
        <v>93.268654073536723</v>
      </c>
      <c r="I166" s="227">
        <v>93.856002003980734</v>
      </c>
      <c r="J166" s="228">
        <v>93.885495009090519</v>
      </c>
      <c r="K166" s="227">
        <v>94.52569089925889</v>
      </c>
    </row>
    <row r="167" spans="1:11">
      <c r="A167" s="112" t="s">
        <v>111</v>
      </c>
      <c r="B167" s="228">
        <v>1.7472696869937816E-2</v>
      </c>
      <c r="C167" s="227">
        <v>0.11568791021988573</v>
      </c>
      <c r="D167" s="228">
        <v>7.1753934278880577E-2</v>
      </c>
      <c r="E167" s="227">
        <v>2.2910223166401116E-2</v>
      </c>
      <c r="F167" s="228">
        <v>3.2434952715920493E-2</v>
      </c>
      <c r="G167" s="227">
        <v>4.4352283854616668E-2</v>
      </c>
      <c r="H167" s="228">
        <v>1.4422884691178906E-2</v>
      </c>
      <c r="I167" s="227">
        <v>1.6745219444058716E-2</v>
      </c>
      <c r="J167" s="228">
        <v>1.6169679091027407E-2</v>
      </c>
      <c r="K167" s="227">
        <v>5.0860095431167353E-2</v>
      </c>
    </row>
    <row r="168" spans="1:11">
      <c r="A168" s="112" t="s">
        <v>51</v>
      </c>
      <c r="B168" s="228">
        <v>1.9105659194231069E-2</v>
      </c>
      <c r="C168" s="227">
        <v>3.5572064911148539E-2</v>
      </c>
      <c r="D168" s="228">
        <v>2.6812510473636902E-2</v>
      </c>
      <c r="E168" s="227">
        <v>1.8149657313642441E-2</v>
      </c>
      <c r="F168" s="228">
        <v>8.3838560814812349E-2</v>
      </c>
      <c r="G168" s="227">
        <v>9.0864581533321817E-2</v>
      </c>
      <c r="H168" s="228">
        <v>0.23433617602202561</v>
      </c>
      <c r="I168" s="227">
        <v>4.547075849037082E-2</v>
      </c>
      <c r="J168" s="228">
        <v>6.4810177169727742E-2</v>
      </c>
      <c r="K168" s="227">
        <v>0.11827652169355779</v>
      </c>
    </row>
    <row r="169" spans="1:11">
      <c r="A169" s="112" t="s">
        <v>112</v>
      </c>
      <c r="B169" s="228">
        <v>2.203192767936458</v>
      </c>
      <c r="C169" s="227">
        <v>1.5521067791541403</v>
      </c>
      <c r="D169" s="228">
        <v>0.91954723419813833</v>
      </c>
      <c r="E169" s="227">
        <v>1.0026941827372955</v>
      </c>
      <c r="F169" s="228">
        <v>1.4985237752547376</v>
      </c>
      <c r="G169" s="227">
        <v>1.0192385231265482</v>
      </c>
      <c r="H169" s="228">
        <v>0.85537702277387784</v>
      </c>
      <c r="I169" s="227">
        <v>0.57097114104375812</v>
      </c>
      <c r="J169" s="228">
        <v>0.59998711684104944</v>
      </c>
      <c r="K169" s="227">
        <v>0.54921756448035752</v>
      </c>
    </row>
    <row r="170" spans="1:11">
      <c r="A170" s="112" t="s">
        <v>113</v>
      </c>
      <c r="B170" s="228">
        <v>1.8552084966295659</v>
      </c>
      <c r="C170" s="227">
        <v>1.9133363763713347</v>
      </c>
      <c r="D170" s="228">
        <v>2.1378406788440154</v>
      </c>
      <c r="E170" s="227">
        <v>1.2860966186593354</v>
      </c>
      <c r="F170" s="228">
        <v>1.4080244652214773</v>
      </c>
      <c r="G170" s="227">
        <v>1.5664420252289615</v>
      </c>
      <c r="H170" s="228">
        <v>0.72257224294421052</v>
      </c>
      <c r="I170" s="227">
        <v>0.3244216092292026</v>
      </c>
      <c r="J170" s="228">
        <v>0.35809923450372888</v>
      </c>
      <c r="K170" s="227">
        <v>0.32660042546196927</v>
      </c>
    </row>
    <row r="171" spans="1:11">
      <c r="A171" s="112" t="s">
        <v>367</v>
      </c>
      <c r="B171" s="228">
        <v>6.0858872864085276</v>
      </c>
      <c r="C171" s="227">
        <v>5.5627783986274846</v>
      </c>
      <c r="D171" s="228">
        <v>5.6802912813637825</v>
      </c>
      <c r="E171" s="227">
        <v>5.8610004031604204</v>
      </c>
      <c r="F171" s="228">
        <v>5.4815070089905635</v>
      </c>
      <c r="G171" s="227">
        <v>4.9824318875640801</v>
      </c>
      <c r="H171" s="228">
        <v>4.9046376000319869</v>
      </c>
      <c r="I171" s="227">
        <v>5.1863892678118768</v>
      </c>
      <c r="J171" s="228">
        <v>5.0754387833039516</v>
      </c>
      <c r="K171" s="227">
        <v>4.4101777363803336</v>
      </c>
    </row>
    <row r="172" spans="1:11">
      <c r="A172" s="112" t="s">
        <v>54</v>
      </c>
      <c r="B172" s="228">
        <v>0</v>
      </c>
      <c r="C172" s="227">
        <v>0</v>
      </c>
      <c r="D172" s="228">
        <v>0</v>
      </c>
      <c r="E172" s="227">
        <v>0</v>
      </c>
      <c r="F172" s="228">
        <v>0</v>
      </c>
      <c r="G172" s="227">
        <v>0</v>
      </c>
      <c r="H172" s="228">
        <v>0</v>
      </c>
      <c r="I172" s="227">
        <v>0</v>
      </c>
      <c r="J172" s="228">
        <v>0</v>
      </c>
      <c r="K172" s="227">
        <v>1.9176757293718837E-2</v>
      </c>
    </row>
    <row r="173" spans="1:11">
      <c r="A173" s="463" t="s">
        <v>289</v>
      </c>
      <c r="B173" s="179">
        <v>100</v>
      </c>
      <c r="C173" s="180">
        <v>100</v>
      </c>
      <c r="D173" s="179">
        <v>100</v>
      </c>
      <c r="E173" s="180">
        <v>100</v>
      </c>
      <c r="F173" s="179">
        <v>100</v>
      </c>
      <c r="G173" s="180">
        <v>100</v>
      </c>
      <c r="H173" s="179">
        <v>100</v>
      </c>
      <c r="I173" s="180">
        <v>100</v>
      </c>
      <c r="J173" s="179">
        <v>100</v>
      </c>
      <c r="K173" s="180">
        <v>100</v>
      </c>
    </row>
    <row r="174" spans="1:11">
      <c r="A174" s="112" t="s">
        <v>110</v>
      </c>
      <c r="B174" s="228">
        <v>90.959649278593957</v>
      </c>
      <c r="C174" s="227">
        <v>92.221550449026893</v>
      </c>
      <c r="D174" s="228">
        <v>93.744710892625974</v>
      </c>
      <c r="E174" s="227">
        <v>92.782794492423207</v>
      </c>
      <c r="F174" s="228">
        <v>94.279081540408612</v>
      </c>
      <c r="G174" s="227">
        <v>92.12984176111722</v>
      </c>
      <c r="H174" s="228">
        <v>93.134402923292129</v>
      </c>
      <c r="I174" s="227">
        <v>92.902777891443179</v>
      </c>
      <c r="J174" s="228">
        <v>92.477204951479251</v>
      </c>
      <c r="K174" s="227">
        <v>92.966253854832999</v>
      </c>
    </row>
    <row r="175" spans="1:11">
      <c r="A175" s="112" t="s">
        <v>111</v>
      </c>
      <c r="B175" s="228">
        <v>5.6074643408022783E-2</v>
      </c>
      <c r="C175" s="227">
        <v>5.7144571028965356E-2</v>
      </c>
      <c r="D175" s="228">
        <v>1.2350780462590095E-2</v>
      </c>
      <c r="E175" s="227">
        <v>3.2975034467117477E-2</v>
      </c>
      <c r="F175" s="228">
        <v>0</v>
      </c>
      <c r="G175" s="227">
        <v>0</v>
      </c>
      <c r="H175" s="228">
        <v>1.441662622398584E-2</v>
      </c>
      <c r="I175" s="227">
        <v>1.0775479918051794E-2</v>
      </c>
      <c r="J175" s="228">
        <v>4.7920096209824015E-2</v>
      </c>
      <c r="K175" s="227">
        <v>0</v>
      </c>
    </row>
    <row r="176" spans="1:11">
      <c r="A176" s="112" t="s">
        <v>51</v>
      </c>
      <c r="B176" s="228">
        <v>0.17315718330981816</v>
      </c>
      <c r="C176" s="227">
        <v>8.7295435853640441E-2</v>
      </c>
      <c r="D176" s="228">
        <v>0</v>
      </c>
      <c r="E176" s="227">
        <v>0</v>
      </c>
      <c r="F176" s="228">
        <v>0</v>
      </c>
      <c r="G176" s="227">
        <v>3.9048203638543312E-2</v>
      </c>
      <c r="H176" s="228">
        <v>8.0647463530217817E-2</v>
      </c>
      <c r="I176" s="227">
        <v>0.11007357334009869</v>
      </c>
      <c r="J176" s="228">
        <v>6.6665698583914954E-2</v>
      </c>
      <c r="K176" s="227">
        <v>0.12663312151123832</v>
      </c>
    </row>
    <row r="177" spans="1:11">
      <c r="A177" s="112" t="s">
        <v>112</v>
      </c>
      <c r="B177" s="228">
        <v>0.709237351961297</v>
      </c>
      <c r="C177" s="227">
        <v>0.4827295530568399</v>
      </c>
      <c r="D177" s="228">
        <v>0.20935335277945927</v>
      </c>
      <c r="E177" s="227">
        <v>0.11414435007848357</v>
      </c>
      <c r="F177" s="228">
        <v>0.37273549086964386</v>
      </c>
      <c r="G177" s="227">
        <v>0.3783785341506079</v>
      </c>
      <c r="H177" s="228">
        <v>0.26135487738730767</v>
      </c>
      <c r="I177" s="227">
        <v>0.36595712177383494</v>
      </c>
      <c r="J177" s="228">
        <v>0.27999593405244277</v>
      </c>
      <c r="K177" s="227">
        <v>0.32343690535875708</v>
      </c>
    </row>
    <row r="178" spans="1:11">
      <c r="A178" s="112" t="s">
        <v>113</v>
      </c>
      <c r="B178" s="228">
        <v>0.40008682525430916</v>
      </c>
      <c r="C178" s="227">
        <v>0.52440404684591957</v>
      </c>
      <c r="D178" s="228">
        <v>0.39126052675316275</v>
      </c>
      <c r="E178" s="227">
        <v>0.33407738539310416</v>
      </c>
      <c r="F178" s="228">
        <v>0.2191285481829687</v>
      </c>
      <c r="G178" s="227">
        <v>0.44595642162838217</v>
      </c>
      <c r="H178" s="228">
        <v>0.1150475320448771</v>
      </c>
      <c r="I178" s="227">
        <v>0.29489351370668326</v>
      </c>
      <c r="J178" s="228">
        <v>0.17649908714196888</v>
      </c>
      <c r="K178" s="227">
        <v>0.29717083776293629</v>
      </c>
    </row>
    <row r="179" spans="1:11">
      <c r="A179" s="112" t="s">
        <v>367</v>
      </c>
      <c r="B179" s="228">
        <v>7.7017947174725956</v>
      </c>
      <c r="C179" s="227">
        <v>6.6268759441877503</v>
      </c>
      <c r="D179" s="228">
        <v>5.6423244473788134</v>
      </c>
      <c r="E179" s="227">
        <v>6.7360087376380928</v>
      </c>
      <c r="F179" s="228">
        <v>5.1290544205387807</v>
      </c>
      <c r="G179" s="227">
        <v>7.0067750794652568</v>
      </c>
      <c r="H179" s="228">
        <v>6.3941305775214827</v>
      </c>
      <c r="I179" s="227">
        <v>6.2705109214262924</v>
      </c>
      <c r="J179" s="228">
        <v>6.8288117268264088</v>
      </c>
      <c r="K179" s="227">
        <v>6.272509492691035</v>
      </c>
    </row>
    <row r="180" spans="1:11" ht="13.5" thickBot="1">
      <c r="A180" s="120" t="s">
        <v>54</v>
      </c>
      <c r="B180" s="229">
        <v>0</v>
      </c>
      <c r="C180" s="230">
        <v>0</v>
      </c>
      <c r="D180" s="229">
        <v>0</v>
      </c>
      <c r="E180" s="230">
        <v>0</v>
      </c>
      <c r="F180" s="229">
        <v>0</v>
      </c>
      <c r="G180" s="230">
        <v>0</v>
      </c>
      <c r="H180" s="229">
        <v>0</v>
      </c>
      <c r="I180" s="230">
        <v>4.5011498391861922E-2</v>
      </c>
      <c r="J180" s="229">
        <v>0.12290250570618777</v>
      </c>
      <c r="K180" s="230">
        <v>1.3995787843028613E-2</v>
      </c>
    </row>
    <row r="181" spans="1:11" ht="13.5" thickTop="1">
      <c r="A181" s="128" t="s">
        <v>462</v>
      </c>
      <c r="B181" s="406"/>
      <c r="C181" s="406"/>
      <c r="D181" s="125"/>
      <c r="E181" s="125"/>
      <c r="F181" s="125"/>
      <c r="G181" s="125"/>
      <c r="H181" s="125"/>
      <c r="I181" s="125"/>
      <c r="J181" s="125"/>
      <c r="K181" s="125"/>
    </row>
    <row r="182" spans="1:11" ht="35.25" customHeight="1">
      <c r="A182" s="667" t="s">
        <v>401</v>
      </c>
      <c r="B182" s="667"/>
      <c r="C182" s="667"/>
      <c r="D182" s="667"/>
      <c r="E182" s="667"/>
      <c r="F182" s="667"/>
      <c r="G182" s="667"/>
      <c r="H182" s="667"/>
      <c r="I182" s="667"/>
      <c r="J182" s="667"/>
      <c r="K182" s="667"/>
    </row>
    <row r="183" spans="1:11" ht="23.25" customHeight="1">
      <c r="A183" s="695" t="s">
        <v>411</v>
      </c>
      <c r="B183" s="695"/>
      <c r="C183" s="695"/>
      <c r="D183" s="695"/>
      <c r="E183" s="695"/>
      <c r="F183" s="695"/>
      <c r="G183" s="695"/>
      <c r="H183" s="695"/>
      <c r="I183" s="695"/>
      <c r="J183" s="695"/>
      <c r="K183" s="695"/>
    </row>
    <row r="263" spans="1:11" s="91" customFormat="1" ht="24.75" hidden="1" customHeight="1">
      <c r="A263"/>
      <c r="B263"/>
      <c r="C263"/>
      <c r="D263"/>
      <c r="E263"/>
      <c r="F263"/>
      <c r="G263"/>
      <c r="H263"/>
      <c r="I263"/>
      <c r="J263"/>
      <c r="K263"/>
    </row>
  </sheetData>
  <mergeCells count="7">
    <mergeCell ref="A183:K183"/>
    <mergeCell ref="A182:K182"/>
    <mergeCell ref="A1:K1"/>
    <mergeCell ref="A2:K2"/>
    <mergeCell ref="A4:K4"/>
    <mergeCell ref="A3:K3"/>
    <mergeCell ref="B5:K6"/>
  </mergeCells>
  <hyperlinks>
    <hyperlink ref="A5" location="Índice!A1" display="Índice" xr:uid="{512DF7AD-2620-4AA1-91D9-E7AC1097EDF6}"/>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235"/>
  <sheetViews>
    <sheetView zoomScaleNormal="100" zoomScaleSheetLayoutView="100" workbookViewId="0">
      <selection activeCell="A4" sqref="A4:L4"/>
    </sheetView>
  </sheetViews>
  <sheetFormatPr defaultColWidth="0" defaultRowHeight="0" customHeight="1" zeroHeight="1"/>
  <cols>
    <col min="1" max="1" width="9" customWidth="1"/>
    <col min="2" max="2" width="18.140625" customWidth="1"/>
    <col min="3" max="3" width="11.5703125" customWidth="1"/>
    <col min="4" max="9" width="9.5703125" bestFit="1" customWidth="1"/>
    <col min="10" max="10" width="9.5703125" style="29" bestFit="1" customWidth="1"/>
    <col min="11" max="11" width="9.28515625" bestFit="1" customWidth="1"/>
    <col min="12" max="12" width="9.5703125" style="29" bestFit="1" customWidth="1"/>
    <col min="13" max="16384" width="11.42578125" hidden="1"/>
  </cols>
  <sheetData>
    <row r="1" spans="1:12" s="84" customFormat="1" ht="18">
      <c r="A1" s="669" t="s">
        <v>159</v>
      </c>
      <c r="B1" s="669"/>
      <c r="C1" s="669"/>
      <c r="D1" s="669"/>
      <c r="E1" s="669"/>
      <c r="F1" s="669"/>
      <c r="G1" s="669"/>
      <c r="H1" s="669"/>
      <c r="I1" s="669"/>
      <c r="J1" s="669"/>
      <c r="K1" s="669"/>
      <c r="L1" s="669"/>
    </row>
    <row r="2" spans="1:12" s="86" customFormat="1" ht="15">
      <c r="A2" s="102"/>
      <c r="B2" s="102"/>
      <c r="C2" s="102"/>
      <c r="D2" s="102"/>
      <c r="E2" s="102"/>
      <c r="F2" s="102"/>
      <c r="G2" s="102"/>
      <c r="H2" s="102"/>
      <c r="I2" s="102"/>
      <c r="J2" s="102"/>
      <c r="K2" s="102"/>
    </row>
    <row r="3" spans="1:12" s="86" customFormat="1" ht="15">
      <c r="A3" s="663" t="s">
        <v>347</v>
      </c>
      <c r="B3" s="663"/>
      <c r="C3" s="663"/>
      <c r="D3" s="663"/>
      <c r="E3" s="663"/>
      <c r="F3" s="663"/>
      <c r="G3" s="663"/>
      <c r="H3" s="663"/>
      <c r="I3" s="663"/>
      <c r="J3" s="663"/>
      <c r="K3" s="663"/>
      <c r="L3" s="663"/>
    </row>
    <row r="4" spans="1:12" s="86" customFormat="1" ht="15">
      <c r="A4" s="663" t="s">
        <v>442</v>
      </c>
      <c r="B4" s="663"/>
      <c r="C4" s="663"/>
      <c r="D4" s="663"/>
      <c r="E4" s="663"/>
      <c r="F4" s="663"/>
      <c r="G4" s="663"/>
      <c r="H4" s="663"/>
      <c r="I4" s="663"/>
      <c r="J4" s="663"/>
      <c r="K4" s="663"/>
      <c r="L4" s="663"/>
    </row>
    <row r="5" spans="1:12" ht="16.5" customHeight="1">
      <c r="A5" s="190" t="s">
        <v>202</v>
      </c>
      <c r="B5" s="584"/>
      <c r="C5" s="671" t="s">
        <v>308</v>
      </c>
      <c r="D5" s="671"/>
      <c r="E5" s="671"/>
      <c r="F5" s="671"/>
      <c r="G5" s="671"/>
      <c r="H5" s="671"/>
      <c r="I5" s="671"/>
      <c r="J5" s="671"/>
      <c r="K5" s="671"/>
      <c r="L5" s="671"/>
    </row>
    <row r="6" spans="1:12" ht="16.5" customHeight="1" thickBot="1">
      <c r="A6" s="190"/>
      <c r="B6" s="652"/>
      <c r="C6" s="672"/>
      <c r="D6" s="672"/>
      <c r="E6" s="672"/>
      <c r="F6" s="672"/>
      <c r="G6" s="672"/>
      <c r="H6" s="672"/>
      <c r="I6" s="672"/>
      <c r="J6" s="672"/>
      <c r="K6" s="672"/>
      <c r="L6" s="672"/>
    </row>
    <row r="7" spans="1:12" ht="13.5" thickTop="1">
      <c r="A7" s="673" t="s">
        <v>22</v>
      </c>
      <c r="B7" s="674"/>
      <c r="C7" s="138">
        <v>2016</v>
      </c>
      <c r="D7" s="107">
        <v>2017</v>
      </c>
      <c r="E7" s="138">
        <v>2018</v>
      </c>
      <c r="F7" s="107">
        <v>2019</v>
      </c>
      <c r="G7" s="138">
        <v>2020</v>
      </c>
      <c r="H7" s="107">
        <v>2021</v>
      </c>
      <c r="I7" s="138">
        <v>2022</v>
      </c>
      <c r="J7" s="107">
        <v>2023</v>
      </c>
      <c r="K7" s="138">
        <v>2024</v>
      </c>
      <c r="L7" s="107" t="s">
        <v>392</v>
      </c>
    </row>
    <row r="8" spans="1:12" ht="12.75">
      <c r="A8" s="676" t="s">
        <v>9</v>
      </c>
      <c r="B8" s="676"/>
      <c r="C8" s="108"/>
      <c r="D8" s="108"/>
      <c r="E8" s="108"/>
      <c r="F8" s="108"/>
      <c r="G8" s="108"/>
      <c r="H8" s="108"/>
      <c r="I8" s="108"/>
      <c r="J8" s="108"/>
      <c r="K8" s="108"/>
      <c r="L8" s="108"/>
    </row>
    <row r="9" spans="1:12" ht="12.75">
      <c r="A9" s="139" t="s">
        <v>0</v>
      </c>
      <c r="B9" s="139"/>
      <c r="C9" s="141">
        <v>3064626</v>
      </c>
      <c r="D9" s="140">
        <v>3180070</v>
      </c>
      <c r="E9" s="141">
        <v>3284058</v>
      </c>
      <c r="F9" s="140">
        <v>3357809</v>
      </c>
      <c r="G9" s="141">
        <v>3459483</v>
      </c>
      <c r="H9" s="140">
        <v>3473572</v>
      </c>
      <c r="I9" s="141">
        <v>3509427</v>
      </c>
      <c r="J9" s="140">
        <v>3675027</v>
      </c>
      <c r="K9" s="206">
        <v>3808713</v>
      </c>
      <c r="L9" s="148">
        <v>3876297</v>
      </c>
    </row>
    <row r="10" spans="1:12" ht="12.75">
      <c r="A10" s="142" t="s">
        <v>23</v>
      </c>
      <c r="B10" s="142"/>
      <c r="C10" s="145">
        <v>466274</v>
      </c>
      <c r="D10" s="143">
        <v>539616</v>
      </c>
      <c r="E10" s="145">
        <v>609204</v>
      </c>
      <c r="F10" s="143">
        <v>627131</v>
      </c>
      <c r="G10" s="145">
        <v>674649</v>
      </c>
      <c r="H10" s="143">
        <v>672546</v>
      </c>
      <c r="I10" s="145">
        <v>663114</v>
      </c>
      <c r="J10" s="143">
        <v>764660</v>
      </c>
      <c r="K10" s="145">
        <v>870437</v>
      </c>
      <c r="L10" s="143">
        <v>913618</v>
      </c>
    </row>
    <row r="11" spans="1:12" ht="12.75">
      <c r="A11" s="142" t="s">
        <v>24</v>
      </c>
      <c r="B11" s="142"/>
      <c r="C11" s="145">
        <v>307865</v>
      </c>
      <c r="D11" s="143">
        <v>324645</v>
      </c>
      <c r="E11" s="145">
        <v>338820</v>
      </c>
      <c r="F11" s="143">
        <v>350593</v>
      </c>
      <c r="G11" s="145">
        <v>377475</v>
      </c>
      <c r="H11" s="143">
        <v>375358</v>
      </c>
      <c r="I11" s="145">
        <v>383335</v>
      </c>
      <c r="J11" s="143">
        <v>416568</v>
      </c>
      <c r="K11" s="145">
        <v>430054</v>
      </c>
      <c r="L11" s="577">
        <v>426199</v>
      </c>
    </row>
    <row r="12" spans="1:12" ht="12.75">
      <c r="A12" s="142" t="s">
        <v>25</v>
      </c>
      <c r="B12" s="142"/>
      <c r="C12" s="145">
        <v>480058</v>
      </c>
      <c r="D12" s="143">
        <v>499048</v>
      </c>
      <c r="E12" s="145">
        <v>513602</v>
      </c>
      <c r="F12" s="143">
        <v>516787</v>
      </c>
      <c r="G12" s="145">
        <v>548053</v>
      </c>
      <c r="H12" s="143">
        <v>566831</v>
      </c>
      <c r="I12" s="145">
        <v>579708</v>
      </c>
      <c r="J12" s="143">
        <v>624111</v>
      </c>
      <c r="K12" s="145">
        <v>645848</v>
      </c>
      <c r="L12" s="143">
        <v>696763</v>
      </c>
    </row>
    <row r="13" spans="1:12" ht="12.75">
      <c r="A13" s="142" t="s">
        <v>26</v>
      </c>
      <c r="B13" s="142"/>
      <c r="C13" s="145">
        <v>982080</v>
      </c>
      <c r="D13" s="143">
        <v>996149</v>
      </c>
      <c r="E13" s="145">
        <v>1003722</v>
      </c>
      <c r="F13" s="143">
        <v>1035984</v>
      </c>
      <c r="G13" s="145">
        <v>1057282</v>
      </c>
      <c r="H13" s="143">
        <v>1034771</v>
      </c>
      <c r="I13" s="145">
        <v>1012764</v>
      </c>
      <c r="J13" s="143">
        <v>1004999</v>
      </c>
      <c r="K13" s="145">
        <v>1018282</v>
      </c>
      <c r="L13" s="143">
        <v>1018527</v>
      </c>
    </row>
    <row r="14" spans="1:12" ht="12.75">
      <c r="A14" s="142" t="s">
        <v>27</v>
      </c>
      <c r="B14" s="142"/>
      <c r="C14" s="145">
        <v>757618</v>
      </c>
      <c r="D14" s="143">
        <v>764146</v>
      </c>
      <c r="E14" s="145">
        <v>769843</v>
      </c>
      <c r="F14" s="143">
        <v>782232</v>
      </c>
      <c r="G14" s="145">
        <v>754455</v>
      </c>
      <c r="H14" s="143">
        <v>779676</v>
      </c>
      <c r="I14" s="145">
        <v>821967</v>
      </c>
      <c r="J14" s="143">
        <v>819105</v>
      </c>
      <c r="K14" s="145">
        <v>796762</v>
      </c>
      <c r="L14" s="143">
        <v>780774</v>
      </c>
    </row>
    <row r="15" spans="1:12" ht="12.75">
      <c r="A15" s="142" t="s">
        <v>28</v>
      </c>
      <c r="B15" s="142"/>
      <c r="C15" s="145">
        <v>70731</v>
      </c>
      <c r="D15" s="143">
        <v>56466</v>
      </c>
      <c r="E15" s="145">
        <v>48867</v>
      </c>
      <c r="F15" s="143">
        <v>45082</v>
      </c>
      <c r="G15" s="145">
        <v>47569</v>
      </c>
      <c r="H15" s="143">
        <v>44390</v>
      </c>
      <c r="I15" s="145">
        <v>48539</v>
      </c>
      <c r="J15" s="143">
        <v>45584</v>
      </c>
      <c r="K15" s="145">
        <v>47330</v>
      </c>
      <c r="L15" s="143">
        <v>40416</v>
      </c>
    </row>
    <row r="16" spans="1:12" ht="12.75">
      <c r="A16" s="677" t="s">
        <v>29</v>
      </c>
      <c r="B16" s="677"/>
      <c r="C16" s="116"/>
      <c r="D16" s="116"/>
      <c r="E16" s="116"/>
      <c r="F16" s="116"/>
      <c r="G16" s="116"/>
      <c r="H16" s="116"/>
      <c r="I16" s="116"/>
      <c r="J16" s="116"/>
      <c r="K16" s="116"/>
      <c r="L16" s="116"/>
    </row>
    <row r="17" spans="1:12" ht="12.75">
      <c r="A17" s="147" t="s">
        <v>30</v>
      </c>
      <c r="B17" s="147"/>
      <c r="C17" s="141">
        <v>2420065</v>
      </c>
      <c r="D17" s="140">
        <v>2534354</v>
      </c>
      <c r="E17" s="141">
        <v>2630645</v>
      </c>
      <c r="F17" s="140">
        <v>2726739</v>
      </c>
      <c r="G17" s="141">
        <v>2829776</v>
      </c>
      <c r="H17" s="140">
        <v>2868113</v>
      </c>
      <c r="I17" s="141">
        <v>2910074</v>
      </c>
      <c r="J17" s="140">
        <v>3071352</v>
      </c>
      <c r="K17" s="141">
        <v>3203051</v>
      </c>
      <c r="L17" s="148">
        <v>3282951</v>
      </c>
    </row>
    <row r="18" spans="1:12" ht="12.75">
      <c r="A18" s="142" t="s">
        <v>23</v>
      </c>
      <c r="B18" s="142"/>
      <c r="C18" s="145">
        <v>350767</v>
      </c>
      <c r="D18" s="143">
        <v>412381</v>
      </c>
      <c r="E18" s="145">
        <v>464102</v>
      </c>
      <c r="F18" s="143">
        <v>489570</v>
      </c>
      <c r="G18" s="145">
        <v>528560</v>
      </c>
      <c r="H18" s="143">
        <v>539188</v>
      </c>
      <c r="I18" s="145">
        <v>530316</v>
      </c>
      <c r="J18" s="143">
        <v>624654</v>
      </c>
      <c r="K18" s="146">
        <v>719183</v>
      </c>
      <c r="L18" s="143">
        <v>765483</v>
      </c>
    </row>
    <row r="19" spans="1:12" ht="12.75">
      <c r="A19" s="142" t="s">
        <v>24</v>
      </c>
      <c r="B19" s="142"/>
      <c r="C19" s="145">
        <v>228936</v>
      </c>
      <c r="D19" s="143">
        <v>236277</v>
      </c>
      <c r="E19" s="145">
        <v>252189</v>
      </c>
      <c r="F19" s="143">
        <v>270331</v>
      </c>
      <c r="G19" s="145">
        <v>305421</v>
      </c>
      <c r="H19" s="143">
        <v>307808</v>
      </c>
      <c r="I19" s="145">
        <v>303931</v>
      </c>
      <c r="J19" s="143">
        <v>340622</v>
      </c>
      <c r="K19" s="145">
        <v>354148</v>
      </c>
      <c r="L19" s="577">
        <v>351059</v>
      </c>
    </row>
    <row r="20" spans="1:12" ht="12.75">
      <c r="A20" s="142" t="s">
        <v>25</v>
      </c>
      <c r="B20" s="142"/>
      <c r="C20" s="145">
        <v>397178</v>
      </c>
      <c r="D20" s="143">
        <v>423014</v>
      </c>
      <c r="E20" s="145">
        <v>430588</v>
      </c>
      <c r="F20" s="143">
        <v>435012</v>
      </c>
      <c r="G20" s="145">
        <v>466393</v>
      </c>
      <c r="H20" s="143">
        <v>484977</v>
      </c>
      <c r="I20" s="145">
        <v>496596</v>
      </c>
      <c r="J20" s="143">
        <v>532668</v>
      </c>
      <c r="K20" s="145">
        <v>555820</v>
      </c>
      <c r="L20" s="143">
        <v>609175</v>
      </c>
    </row>
    <row r="21" spans="1:12" ht="12.75">
      <c r="A21" s="142" t="s">
        <v>26</v>
      </c>
      <c r="B21" s="142"/>
      <c r="C21" s="145">
        <v>765915</v>
      </c>
      <c r="D21" s="143">
        <v>787661</v>
      </c>
      <c r="E21" s="145">
        <v>812227</v>
      </c>
      <c r="F21" s="143">
        <v>843526</v>
      </c>
      <c r="G21" s="145">
        <v>867896</v>
      </c>
      <c r="H21" s="143">
        <v>845457</v>
      </c>
      <c r="I21" s="145">
        <v>839546</v>
      </c>
      <c r="J21" s="143">
        <v>838310</v>
      </c>
      <c r="K21" s="145">
        <v>857152</v>
      </c>
      <c r="L21" s="143">
        <v>848699</v>
      </c>
    </row>
    <row r="22" spans="1:12" ht="12.75">
      <c r="A22" s="142" t="s">
        <v>27</v>
      </c>
      <c r="B22" s="142"/>
      <c r="C22" s="145">
        <v>621087</v>
      </c>
      <c r="D22" s="143">
        <v>629476</v>
      </c>
      <c r="E22" s="145">
        <v>631743</v>
      </c>
      <c r="F22" s="143">
        <v>652850</v>
      </c>
      <c r="G22" s="145">
        <v>619506</v>
      </c>
      <c r="H22" s="143">
        <v>652966</v>
      </c>
      <c r="I22" s="145">
        <v>695729</v>
      </c>
      <c r="J22" s="143">
        <v>697993</v>
      </c>
      <c r="K22" s="145">
        <v>677675</v>
      </c>
      <c r="L22" s="143">
        <v>674937</v>
      </c>
    </row>
    <row r="23" spans="1:12" ht="12.75">
      <c r="A23" s="142" t="s">
        <v>28</v>
      </c>
      <c r="B23" s="142"/>
      <c r="C23" s="145">
        <v>56182</v>
      </c>
      <c r="D23" s="143">
        <v>45545</v>
      </c>
      <c r="E23" s="145">
        <v>39796</v>
      </c>
      <c r="F23" s="143">
        <v>35450</v>
      </c>
      <c r="G23" s="145">
        <v>42000</v>
      </c>
      <c r="H23" s="143">
        <v>37717</v>
      </c>
      <c r="I23" s="145">
        <v>43956</v>
      </c>
      <c r="J23" s="143">
        <v>37105</v>
      </c>
      <c r="K23" s="145">
        <v>39073</v>
      </c>
      <c r="L23" s="143">
        <v>33598</v>
      </c>
    </row>
    <row r="24" spans="1:12" ht="12.75">
      <c r="A24" s="147" t="s">
        <v>10</v>
      </c>
      <c r="B24" s="147"/>
      <c r="C24" s="141">
        <v>644561</v>
      </c>
      <c r="D24" s="140">
        <v>645716</v>
      </c>
      <c r="E24" s="141">
        <v>653413</v>
      </c>
      <c r="F24" s="140">
        <v>631070</v>
      </c>
      <c r="G24" s="141">
        <v>629707</v>
      </c>
      <c r="H24" s="140">
        <v>605459</v>
      </c>
      <c r="I24" s="141">
        <v>599353</v>
      </c>
      <c r="J24" s="140">
        <v>603675</v>
      </c>
      <c r="K24" s="141">
        <v>605663</v>
      </c>
      <c r="L24" s="148">
        <v>593346</v>
      </c>
    </row>
    <row r="25" spans="1:12" ht="12.75">
      <c r="A25" s="142" t="s">
        <v>23</v>
      </c>
      <c r="B25" s="142"/>
      <c r="C25" s="145">
        <v>115507</v>
      </c>
      <c r="D25" s="143">
        <v>127235</v>
      </c>
      <c r="E25" s="145">
        <v>145102</v>
      </c>
      <c r="F25" s="143">
        <v>137561</v>
      </c>
      <c r="G25" s="145">
        <v>146089</v>
      </c>
      <c r="H25" s="143">
        <v>133358</v>
      </c>
      <c r="I25" s="145">
        <v>132798</v>
      </c>
      <c r="J25" s="143">
        <v>140006</v>
      </c>
      <c r="K25" s="145">
        <v>151254</v>
      </c>
      <c r="L25" s="143">
        <v>148135</v>
      </c>
    </row>
    <row r="26" spans="1:12" ht="12.75">
      <c r="A26" s="142" t="s">
        <v>24</v>
      </c>
      <c r="B26" s="142"/>
      <c r="C26" s="145">
        <v>78929</v>
      </c>
      <c r="D26" s="143">
        <v>88368</v>
      </c>
      <c r="E26" s="145">
        <v>86631</v>
      </c>
      <c r="F26" s="143">
        <v>80262</v>
      </c>
      <c r="G26" s="145">
        <v>72054</v>
      </c>
      <c r="H26" s="143">
        <v>67550</v>
      </c>
      <c r="I26" s="145">
        <v>79404</v>
      </c>
      <c r="J26" s="143">
        <v>75946</v>
      </c>
      <c r="K26" s="145">
        <v>75906</v>
      </c>
      <c r="L26" s="577">
        <v>75140</v>
      </c>
    </row>
    <row r="27" spans="1:12" ht="12.75">
      <c r="A27" s="142" t="s">
        <v>25</v>
      </c>
      <c r="B27" s="142"/>
      <c r="C27" s="145">
        <v>82880</v>
      </c>
      <c r="D27" s="143">
        <v>76034</v>
      </c>
      <c r="E27" s="145">
        <v>83014</v>
      </c>
      <c r="F27" s="143">
        <v>81775</v>
      </c>
      <c r="G27" s="145">
        <v>81660</v>
      </c>
      <c r="H27" s="143">
        <v>81854</v>
      </c>
      <c r="I27" s="145">
        <v>83112</v>
      </c>
      <c r="J27" s="143">
        <v>91443</v>
      </c>
      <c r="K27" s="145">
        <v>90028</v>
      </c>
      <c r="L27" s="143">
        <v>87588</v>
      </c>
    </row>
    <row r="28" spans="1:12" ht="12.75">
      <c r="A28" s="142" t="s">
        <v>26</v>
      </c>
      <c r="B28" s="142"/>
      <c r="C28" s="145">
        <v>216165</v>
      </c>
      <c r="D28" s="143">
        <v>208488</v>
      </c>
      <c r="E28" s="145">
        <v>191495</v>
      </c>
      <c r="F28" s="143">
        <v>192458</v>
      </c>
      <c r="G28" s="145">
        <v>189386</v>
      </c>
      <c r="H28" s="143">
        <v>189314</v>
      </c>
      <c r="I28" s="145">
        <v>173218</v>
      </c>
      <c r="J28" s="143">
        <v>166689</v>
      </c>
      <c r="K28" s="145">
        <v>161130</v>
      </c>
      <c r="L28" s="143">
        <v>169828</v>
      </c>
    </row>
    <row r="29" spans="1:12" ht="12.75">
      <c r="A29" s="142" t="s">
        <v>27</v>
      </c>
      <c r="B29" s="142"/>
      <c r="C29" s="145">
        <v>136531</v>
      </c>
      <c r="D29" s="143">
        <v>134670</v>
      </c>
      <c r="E29" s="145">
        <v>138100</v>
      </c>
      <c r="F29" s="143">
        <v>129382</v>
      </c>
      <c r="G29" s="145">
        <v>134949</v>
      </c>
      <c r="H29" s="143">
        <v>126710</v>
      </c>
      <c r="I29" s="145">
        <v>126238</v>
      </c>
      <c r="J29" s="143">
        <v>121112</v>
      </c>
      <c r="K29" s="145">
        <v>119088</v>
      </c>
      <c r="L29" s="143">
        <v>105837</v>
      </c>
    </row>
    <row r="30" spans="1:12" ht="12.75">
      <c r="A30" s="142" t="s">
        <v>28</v>
      </c>
      <c r="B30" s="142"/>
      <c r="C30" s="145">
        <v>14549</v>
      </c>
      <c r="D30" s="143">
        <v>10921</v>
      </c>
      <c r="E30" s="145">
        <v>9071</v>
      </c>
      <c r="F30" s="143">
        <v>9632</v>
      </c>
      <c r="G30" s="145">
        <v>5569</v>
      </c>
      <c r="H30" s="143">
        <v>6673</v>
      </c>
      <c r="I30" s="145">
        <v>4583</v>
      </c>
      <c r="J30" s="143">
        <v>8479</v>
      </c>
      <c r="K30" s="145">
        <v>8257</v>
      </c>
      <c r="L30" s="143">
        <v>6818</v>
      </c>
    </row>
    <row r="31" spans="1:12" ht="12.75">
      <c r="A31" s="131" t="s">
        <v>444</v>
      </c>
      <c r="B31" s="131"/>
      <c r="C31" s="116"/>
      <c r="D31" s="116"/>
      <c r="E31" s="116"/>
      <c r="F31" s="116"/>
      <c r="G31" s="116"/>
      <c r="H31" s="116"/>
      <c r="I31" s="116"/>
      <c r="J31" s="116"/>
      <c r="K31" s="116"/>
      <c r="L31" s="116"/>
    </row>
    <row r="32" spans="1:12" ht="12.75">
      <c r="A32" s="147" t="s">
        <v>3</v>
      </c>
      <c r="B32" s="147"/>
      <c r="C32" s="141">
        <v>507370</v>
      </c>
      <c r="D32" s="140">
        <v>520421</v>
      </c>
      <c r="E32" s="141">
        <v>519776</v>
      </c>
      <c r="F32" s="140">
        <v>546097</v>
      </c>
      <c r="G32" s="141">
        <v>564169</v>
      </c>
      <c r="H32" s="140">
        <v>564277</v>
      </c>
      <c r="I32" s="150">
        <v>569580</v>
      </c>
      <c r="J32" s="140">
        <v>579292</v>
      </c>
      <c r="K32" s="150">
        <v>600116</v>
      </c>
      <c r="L32" s="148">
        <v>609827</v>
      </c>
    </row>
    <row r="33" spans="1:12" ht="12.75">
      <c r="A33" s="142" t="s">
        <v>23</v>
      </c>
      <c r="B33" s="142"/>
      <c r="C33" s="145">
        <v>78950</v>
      </c>
      <c r="D33" s="143">
        <v>85107</v>
      </c>
      <c r="E33" s="145">
        <v>85574</v>
      </c>
      <c r="F33" s="143">
        <v>110082</v>
      </c>
      <c r="G33" s="145">
        <v>126594</v>
      </c>
      <c r="H33" s="143">
        <v>122887</v>
      </c>
      <c r="I33" s="145">
        <v>115330</v>
      </c>
      <c r="J33" s="143">
        <v>124810</v>
      </c>
      <c r="K33" s="145">
        <v>142908</v>
      </c>
      <c r="L33" s="577">
        <v>150205</v>
      </c>
    </row>
    <row r="34" spans="1:12" ht="12.75">
      <c r="A34" s="142" t="s">
        <v>24</v>
      </c>
      <c r="B34" s="142"/>
      <c r="C34" s="145">
        <v>63239</v>
      </c>
      <c r="D34" s="143">
        <v>64207</v>
      </c>
      <c r="E34" s="145">
        <v>65322</v>
      </c>
      <c r="F34" s="143">
        <v>61830</v>
      </c>
      <c r="G34" s="145">
        <v>67543</v>
      </c>
      <c r="H34" s="143">
        <v>70174</v>
      </c>
      <c r="I34" s="145">
        <v>72544</v>
      </c>
      <c r="J34" s="143">
        <v>72778</v>
      </c>
      <c r="K34" s="145">
        <v>69559</v>
      </c>
      <c r="L34" s="143">
        <v>65402</v>
      </c>
    </row>
    <row r="35" spans="1:12" ht="12.75">
      <c r="A35" s="142" t="s">
        <v>25</v>
      </c>
      <c r="B35" s="142"/>
      <c r="C35" s="145">
        <v>82918</v>
      </c>
      <c r="D35" s="143">
        <v>81538</v>
      </c>
      <c r="E35" s="145">
        <v>80130</v>
      </c>
      <c r="F35" s="143">
        <v>78545</v>
      </c>
      <c r="G35" s="145">
        <v>83719</v>
      </c>
      <c r="H35" s="143">
        <v>87408</v>
      </c>
      <c r="I35" s="145">
        <v>90109</v>
      </c>
      <c r="J35" s="143">
        <v>97501</v>
      </c>
      <c r="K35" s="145">
        <v>99637</v>
      </c>
      <c r="L35" s="143">
        <v>105966</v>
      </c>
    </row>
    <row r="36" spans="1:12" ht="12.75">
      <c r="A36" s="142" t="s">
        <v>26</v>
      </c>
      <c r="B36" s="142"/>
      <c r="C36" s="145">
        <v>161694</v>
      </c>
      <c r="D36" s="143">
        <v>163327</v>
      </c>
      <c r="E36" s="145">
        <v>159783</v>
      </c>
      <c r="F36" s="143">
        <v>170895</v>
      </c>
      <c r="G36" s="145">
        <v>160770</v>
      </c>
      <c r="H36" s="143">
        <v>162365</v>
      </c>
      <c r="I36" s="145">
        <v>162360</v>
      </c>
      <c r="J36" s="143">
        <v>151339</v>
      </c>
      <c r="K36" s="145">
        <v>150842</v>
      </c>
      <c r="L36" s="143">
        <v>160450</v>
      </c>
    </row>
    <row r="37" spans="1:12" ht="12.75">
      <c r="A37" s="142" t="s">
        <v>27</v>
      </c>
      <c r="B37" s="142"/>
      <c r="C37" s="145">
        <v>107838</v>
      </c>
      <c r="D37" s="143">
        <v>115024</v>
      </c>
      <c r="E37" s="145">
        <v>118113</v>
      </c>
      <c r="F37" s="143">
        <v>116200</v>
      </c>
      <c r="G37" s="145">
        <v>116136</v>
      </c>
      <c r="H37" s="143">
        <v>114414</v>
      </c>
      <c r="I37" s="145">
        <v>119752</v>
      </c>
      <c r="J37" s="143">
        <v>120363</v>
      </c>
      <c r="K37" s="145">
        <v>127215</v>
      </c>
      <c r="L37" s="143">
        <v>117252</v>
      </c>
    </row>
    <row r="38" spans="1:12" ht="12.75">
      <c r="A38" s="142" t="s">
        <v>28</v>
      </c>
      <c r="B38" s="142"/>
      <c r="C38" s="145">
        <v>12731</v>
      </c>
      <c r="D38" s="143">
        <v>11218</v>
      </c>
      <c r="E38" s="145">
        <v>10854</v>
      </c>
      <c r="F38" s="143">
        <v>8545</v>
      </c>
      <c r="G38" s="145">
        <v>9407</v>
      </c>
      <c r="H38" s="143">
        <v>7029</v>
      </c>
      <c r="I38" s="145">
        <v>9485</v>
      </c>
      <c r="J38" s="143">
        <v>12501</v>
      </c>
      <c r="K38" s="145">
        <v>9955</v>
      </c>
      <c r="L38" s="143">
        <v>10552</v>
      </c>
    </row>
    <row r="39" spans="1:12" ht="11.25" customHeight="1">
      <c r="A39" s="147" t="s">
        <v>4</v>
      </c>
      <c r="B39" s="147"/>
      <c r="C39" s="141">
        <v>228227</v>
      </c>
      <c r="D39" s="140">
        <v>236566</v>
      </c>
      <c r="E39" s="141">
        <v>248729</v>
      </c>
      <c r="F39" s="140">
        <v>247097</v>
      </c>
      <c r="G39" s="141">
        <v>235546</v>
      </c>
      <c r="H39" s="140">
        <v>233300</v>
      </c>
      <c r="I39" s="150">
        <v>253401</v>
      </c>
      <c r="J39" s="140">
        <v>267371</v>
      </c>
      <c r="K39" s="150">
        <v>256836</v>
      </c>
      <c r="L39" s="148">
        <v>271186</v>
      </c>
    </row>
    <row r="40" spans="1:12" ht="11.25" customHeight="1">
      <c r="A40" s="142" t="s">
        <v>23</v>
      </c>
      <c r="B40" s="142"/>
      <c r="C40" s="145">
        <v>30817</v>
      </c>
      <c r="D40" s="143">
        <v>40435</v>
      </c>
      <c r="E40" s="145">
        <v>46577</v>
      </c>
      <c r="F40" s="143">
        <v>47621</v>
      </c>
      <c r="G40" s="145">
        <v>38611</v>
      </c>
      <c r="H40" s="143">
        <v>39622</v>
      </c>
      <c r="I40" s="145">
        <v>55221</v>
      </c>
      <c r="J40" s="143">
        <v>63273</v>
      </c>
      <c r="K40" s="145">
        <v>49364</v>
      </c>
      <c r="L40" s="577">
        <v>65002</v>
      </c>
    </row>
    <row r="41" spans="1:12" ht="11.25" customHeight="1">
      <c r="A41" s="142" t="s">
        <v>24</v>
      </c>
      <c r="B41" s="142"/>
      <c r="C41" s="145">
        <v>28485</v>
      </c>
      <c r="D41" s="143">
        <v>28001</v>
      </c>
      <c r="E41" s="145">
        <v>33737</v>
      </c>
      <c r="F41" s="143">
        <v>27904</v>
      </c>
      <c r="G41" s="145">
        <v>27906</v>
      </c>
      <c r="H41" s="143">
        <v>21189</v>
      </c>
      <c r="I41" s="145">
        <v>25990</v>
      </c>
      <c r="J41" s="143">
        <v>30212</v>
      </c>
      <c r="K41" s="145">
        <v>26999</v>
      </c>
      <c r="L41" s="143">
        <v>29549</v>
      </c>
    </row>
    <row r="42" spans="1:12" ht="11.25" customHeight="1">
      <c r="A42" s="142" t="s">
        <v>25</v>
      </c>
      <c r="B42" s="142"/>
      <c r="C42" s="145">
        <v>41638</v>
      </c>
      <c r="D42" s="143">
        <v>38976</v>
      </c>
      <c r="E42" s="145">
        <v>38986</v>
      </c>
      <c r="F42" s="143">
        <v>46238</v>
      </c>
      <c r="G42" s="145">
        <v>45298</v>
      </c>
      <c r="H42" s="143">
        <v>37285</v>
      </c>
      <c r="I42" s="145">
        <v>42121</v>
      </c>
      <c r="J42" s="143">
        <v>42008</v>
      </c>
      <c r="K42" s="145">
        <v>44120</v>
      </c>
      <c r="L42" s="143">
        <v>53145</v>
      </c>
    </row>
    <row r="43" spans="1:12" ht="11.25" customHeight="1">
      <c r="A43" s="142" t="s">
        <v>26</v>
      </c>
      <c r="B43" s="142"/>
      <c r="C43" s="145">
        <v>65496</v>
      </c>
      <c r="D43" s="143">
        <v>73531</v>
      </c>
      <c r="E43" s="145">
        <v>73880</v>
      </c>
      <c r="F43" s="143">
        <v>68017</v>
      </c>
      <c r="G43" s="145">
        <v>74711</v>
      </c>
      <c r="H43" s="143">
        <v>74729</v>
      </c>
      <c r="I43" s="145">
        <v>70577</v>
      </c>
      <c r="J43" s="143">
        <v>70246</v>
      </c>
      <c r="K43" s="145">
        <v>74789</v>
      </c>
      <c r="L43" s="143">
        <v>68279</v>
      </c>
    </row>
    <row r="44" spans="1:12" ht="11.25" customHeight="1">
      <c r="A44" s="142" t="s">
        <v>27</v>
      </c>
      <c r="B44" s="142"/>
      <c r="C44" s="145">
        <v>58497</v>
      </c>
      <c r="D44" s="143">
        <v>51480</v>
      </c>
      <c r="E44" s="145">
        <v>53513</v>
      </c>
      <c r="F44" s="143">
        <v>55362</v>
      </c>
      <c r="G44" s="145">
        <v>47707</v>
      </c>
      <c r="H44" s="143">
        <v>56567</v>
      </c>
      <c r="I44" s="145">
        <v>56582</v>
      </c>
      <c r="J44" s="143">
        <v>58370</v>
      </c>
      <c r="K44" s="145">
        <v>58298</v>
      </c>
      <c r="L44" s="143">
        <v>51366</v>
      </c>
    </row>
    <row r="45" spans="1:12" ht="11.25" customHeight="1">
      <c r="A45" s="142" t="s">
        <v>28</v>
      </c>
      <c r="B45" s="142"/>
      <c r="C45" s="145">
        <v>3294</v>
      </c>
      <c r="D45" s="143">
        <v>4143</v>
      </c>
      <c r="E45" s="145">
        <v>2036</v>
      </c>
      <c r="F45" s="143">
        <v>1955</v>
      </c>
      <c r="G45" s="145">
        <v>1313</v>
      </c>
      <c r="H45" s="143">
        <v>3908</v>
      </c>
      <c r="I45" s="145">
        <v>2910</v>
      </c>
      <c r="J45" s="143">
        <v>3262</v>
      </c>
      <c r="K45" s="145">
        <v>3266</v>
      </c>
      <c r="L45" s="143">
        <v>3845</v>
      </c>
    </row>
    <row r="46" spans="1:12" ht="11.25" customHeight="1">
      <c r="A46" s="147" t="s">
        <v>5</v>
      </c>
      <c r="B46" s="147"/>
      <c r="C46" s="141">
        <v>199586</v>
      </c>
      <c r="D46" s="140">
        <v>215532</v>
      </c>
      <c r="E46" s="141">
        <v>226007</v>
      </c>
      <c r="F46" s="140">
        <v>235132</v>
      </c>
      <c r="G46" s="141">
        <v>237140</v>
      </c>
      <c r="H46" s="140">
        <v>237169</v>
      </c>
      <c r="I46" s="150">
        <v>239375</v>
      </c>
      <c r="J46" s="140">
        <v>239693</v>
      </c>
      <c r="K46" s="150">
        <v>249503</v>
      </c>
      <c r="L46" s="148">
        <v>263772</v>
      </c>
    </row>
    <row r="47" spans="1:12" ht="11.25" customHeight="1">
      <c r="A47" s="142" t="s">
        <v>23</v>
      </c>
      <c r="B47" s="142"/>
      <c r="C47" s="145">
        <v>29218</v>
      </c>
      <c r="D47" s="143">
        <v>40402</v>
      </c>
      <c r="E47" s="145">
        <v>52885</v>
      </c>
      <c r="F47" s="143">
        <v>55154</v>
      </c>
      <c r="G47" s="145">
        <v>49195</v>
      </c>
      <c r="H47" s="143">
        <v>45837</v>
      </c>
      <c r="I47" s="145">
        <v>49645</v>
      </c>
      <c r="J47" s="143">
        <v>50886</v>
      </c>
      <c r="K47" s="145">
        <v>64184</v>
      </c>
      <c r="L47" s="577">
        <v>73977</v>
      </c>
    </row>
    <row r="48" spans="1:12" ht="11.25" customHeight="1">
      <c r="A48" s="142" t="s">
        <v>24</v>
      </c>
      <c r="B48" s="142"/>
      <c r="C48" s="145">
        <v>22505</v>
      </c>
      <c r="D48" s="143">
        <v>28269</v>
      </c>
      <c r="E48" s="145">
        <v>29513</v>
      </c>
      <c r="F48" s="143">
        <v>30607</v>
      </c>
      <c r="G48" s="145">
        <v>30957</v>
      </c>
      <c r="H48" s="143">
        <v>36172</v>
      </c>
      <c r="I48" s="145">
        <v>36526</v>
      </c>
      <c r="J48" s="143">
        <v>30521</v>
      </c>
      <c r="K48" s="145">
        <v>36663</v>
      </c>
      <c r="L48" s="143">
        <v>46497</v>
      </c>
    </row>
    <row r="49" spans="1:12" ht="11.25" customHeight="1">
      <c r="A49" s="142" t="s">
        <v>25</v>
      </c>
      <c r="B49" s="142"/>
      <c r="C49" s="145">
        <v>28777</v>
      </c>
      <c r="D49" s="143">
        <v>26371</v>
      </c>
      <c r="E49" s="145">
        <v>30212</v>
      </c>
      <c r="F49" s="143">
        <v>32389</v>
      </c>
      <c r="G49" s="145">
        <v>36339</v>
      </c>
      <c r="H49" s="143">
        <v>37724</v>
      </c>
      <c r="I49" s="145">
        <v>32511</v>
      </c>
      <c r="J49" s="143">
        <v>40716</v>
      </c>
      <c r="K49" s="145">
        <v>44137</v>
      </c>
      <c r="L49" s="143">
        <v>36870</v>
      </c>
    </row>
    <row r="50" spans="1:12" ht="11.25" customHeight="1">
      <c r="A50" s="142" t="s">
        <v>26</v>
      </c>
      <c r="B50" s="142"/>
      <c r="C50" s="145">
        <v>64171</v>
      </c>
      <c r="D50" s="143">
        <v>65355</v>
      </c>
      <c r="E50" s="145">
        <v>65625</v>
      </c>
      <c r="F50" s="143">
        <v>64766</v>
      </c>
      <c r="G50" s="145">
        <v>67875</v>
      </c>
      <c r="H50" s="143">
        <v>63516</v>
      </c>
      <c r="I50" s="145">
        <v>57449</v>
      </c>
      <c r="J50" s="143">
        <v>55314</v>
      </c>
      <c r="K50" s="145">
        <v>52639</v>
      </c>
      <c r="L50" s="143">
        <v>54459</v>
      </c>
    </row>
    <row r="51" spans="1:12" ht="11.25" customHeight="1">
      <c r="A51" s="142" t="s">
        <v>27</v>
      </c>
      <c r="B51" s="142"/>
      <c r="C51" s="145">
        <v>47619</v>
      </c>
      <c r="D51" s="143">
        <v>51605</v>
      </c>
      <c r="E51" s="145">
        <v>45880</v>
      </c>
      <c r="F51" s="143">
        <v>51253</v>
      </c>
      <c r="G51" s="145">
        <v>52426</v>
      </c>
      <c r="H51" s="143">
        <v>52063</v>
      </c>
      <c r="I51" s="145">
        <v>59949</v>
      </c>
      <c r="J51" s="143">
        <v>59118</v>
      </c>
      <c r="K51" s="145">
        <v>47537</v>
      </c>
      <c r="L51" s="143">
        <v>48794</v>
      </c>
    </row>
    <row r="52" spans="1:12" ht="11.25" customHeight="1">
      <c r="A52" s="142" t="s">
        <v>28</v>
      </c>
      <c r="B52" s="142"/>
      <c r="C52" s="145">
        <v>7296</v>
      </c>
      <c r="D52" s="143">
        <v>3530</v>
      </c>
      <c r="E52" s="145">
        <v>1892</v>
      </c>
      <c r="F52" s="143">
        <v>963</v>
      </c>
      <c r="G52" s="145">
        <v>348</v>
      </c>
      <c r="H52" s="143">
        <v>1857</v>
      </c>
      <c r="I52" s="145">
        <v>3295</v>
      </c>
      <c r="J52" s="143">
        <v>3138</v>
      </c>
      <c r="K52" s="145">
        <v>4343</v>
      </c>
      <c r="L52" s="143">
        <v>3175</v>
      </c>
    </row>
    <row r="53" spans="1:12" ht="11.25" customHeight="1">
      <c r="A53" s="147" t="s">
        <v>6</v>
      </c>
      <c r="B53" s="147"/>
      <c r="C53" s="141">
        <v>128569</v>
      </c>
      <c r="D53" s="140">
        <v>140558</v>
      </c>
      <c r="E53" s="141">
        <v>148357</v>
      </c>
      <c r="F53" s="140">
        <v>148201</v>
      </c>
      <c r="G53" s="141">
        <v>158474</v>
      </c>
      <c r="H53" s="140">
        <v>160883</v>
      </c>
      <c r="I53" s="150">
        <v>155226</v>
      </c>
      <c r="J53" s="140">
        <v>157999</v>
      </c>
      <c r="K53" s="150">
        <v>168895</v>
      </c>
      <c r="L53" s="148">
        <v>174517</v>
      </c>
    </row>
    <row r="54" spans="1:12" ht="11.25" customHeight="1">
      <c r="A54" s="142" t="s">
        <v>23</v>
      </c>
      <c r="B54" s="142"/>
      <c r="C54" s="145">
        <v>21768</v>
      </c>
      <c r="D54" s="143">
        <v>33630</v>
      </c>
      <c r="E54" s="145">
        <v>42510</v>
      </c>
      <c r="F54" s="143">
        <v>39388</v>
      </c>
      <c r="G54" s="145">
        <v>49086</v>
      </c>
      <c r="H54" s="143">
        <v>50683</v>
      </c>
      <c r="I54" s="145">
        <v>41652</v>
      </c>
      <c r="J54" s="143">
        <v>40498</v>
      </c>
      <c r="K54" s="145">
        <v>50679</v>
      </c>
      <c r="L54" s="577">
        <v>59030</v>
      </c>
    </row>
    <row r="55" spans="1:12" ht="11.25" customHeight="1">
      <c r="A55" s="142" t="s">
        <v>24</v>
      </c>
      <c r="B55" s="142"/>
      <c r="C55" s="145">
        <v>17864</v>
      </c>
      <c r="D55" s="143">
        <v>18800</v>
      </c>
      <c r="E55" s="145">
        <v>17455</v>
      </c>
      <c r="F55" s="143">
        <v>18357</v>
      </c>
      <c r="G55" s="145">
        <v>23568</v>
      </c>
      <c r="H55" s="143">
        <v>20200</v>
      </c>
      <c r="I55" s="145">
        <v>18237</v>
      </c>
      <c r="J55" s="143">
        <v>16904</v>
      </c>
      <c r="K55" s="145">
        <v>24159</v>
      </c>
      <c r="L55" s="143">
        <v>22213</v>
      </c>
    </row>
    <row r="56" spans="1:12" ht="11.25" customHeight="1">
      <c r="A56" s="142" t="s">
        <v>25</v>
      </c>
      <c r="B56" s="142"/>
      <c r="C56" s="145">
        <v>19411</v>
      </c>
      <c r="D56" s="143">
        <v>17173</v>
      </c>
      <c r="E56" s="145">
        <v>17059</v>
      </c>
      <c r="F56" s="143">
        <v>18953</v>
      </c>
      <c r="G56" s="145">
        <v>19702</v>
      </c>
      <c r="H56" s="143">
        <v>21040</v>
      </c>
      <c r="I56" s="145">
        <v>26589</v>
      </c>
      <c r="J56" s="143">
        <v>31057</v>
      </c>
      <c r="K56" s="145">
        <v>28474</v>
      </c>
      <c r="L56" s="143">
        <v>25214</v>
      </c>
    </row>
    <row r="57" spans="1:12" ht="11.25" customHeight="1">
      <c r="A57" s="142" t="s">
        <v>26</v>
      </c>
      <c r="B57" s="142"/>
      <c r="C57" s="145">
        <v>36737</v>
      </c>
      <c r="D57" s="143">
        <v>36255</v>
      </c>
      <c r="E57" s="145">
        <v>40697</v>
      </c>
      <c r="F57" s="143">
        <v>36994</v>
      </c>
      <c r="G57" s="145">
        <v>29082</v>
      </c>
      <c r="H57" s="143">
        <v>37136</v>
      </c>
      <c r="I57" s="145">
        <v>33940</v>
      </c>
      <c r="J57" s="143">
        <v>31910</v>
      </c>
      <c r="K57" s="145">
        <v>35556</v>
      </c>
      <c r="L57" s="143">
        <v>32909</v>
      </c>
    </row>
    <row r="58" spans="1:12" ht="11.25" customHeight="1">
      <c r="A58" s="142" t="s">
        <v>27</v>
      </c>
      <c r="B58" s="142"/>
      <c r="C58" s="145">
        <v>28459</v>
      </c>
      <c r="D58" s="143">
        <v>32832</v>
      </c>
      <c r="E58" s="145">
        <v>29654</v>
      </c>
      <c r="F58" s="143">
        <v>34160</v>
      </c>
      <c r="G58" s="145">
        <v>37036</v>
      </c>
      <c r="H58" s="143">
        <v>31824</v>
      </c>
      <c r="I58" s="145">
        <v>34179</v>
      </c>
      <c r="J58" s="143">
        <v>35748</v>
      </c>
      <c r="K58" s="145">
        <v>28913</v>
      </c>
      <c r="L58" s="143">
        <v>34133</v>
      </c>
    </row>
    <row r="59" spans="1:12" ht="11.25" customHeight="1">
      <c r="A59" s="142" t="s">
        <v>28</v>
      </c>
      <c r="B59" s="142"/>
      <c r="C59" s="145">
        <v>4330</v>
      </c>
      <c r="D59" s="143">
        <v>1868</v>
      </c>
      <c r="E59" s="145">
        <v>982</v>
      </c>
      <c r="F59" s="143">
        <v>349</v>
      </c>
      <c r="G59" s="145">
        <v>0</v>
      </c>
      <c r="H59" s="143">
        <v>0</v>
      </c>
      <c r="I59" s="145">
        <v>629</v>
      </c>
      <c r="J59" s="143">
        <v>1882</v>
      </c>
      <c r="K59" s="145">
        <v>1114</v>
      </c>
      <c r="L59" s="143">
        <v>1018</v>
      </c>
    </row>
    <row r="60" spans="1:12" ht="11.25" customHeight="1">
      <c r="A60" s="147" t="s">
        <v>2</v>
      </c>
      <c r="B60" s="147"/>
      <c r="C60" s="150">
        <v>243920</v>
      </c>
      <c r="D60" s="148">
        <v>264281</v>
      </c>
      <c r="E60" s="150">
        <v>271435</v>
      </c>
      <c r="F60" s="148">
        <v>272266</v>
      </c>
      <c r="G60" s="150">
        <v>297848</v>
      </c>
      <c r="H60" s="148">
        <v>285245</v>
      </c>
      <c r="I60" s="150">
        <v>276552</v>
      </c>
      <c r="J60" s="148">
        <v>272319</v>
      </c>
      <c r="K60" s="150">
        <v>297116</v>
      </c>
      <c r="L60" s="148">
        <v>283396</v>
      </c>
    </row>
    <row r="61" spans="1:12" ht="11.25" customHeight="1">
      <c r="A61" s="142" t="s">
        <v>23</v>
      </c>
      <c r="B61" s="142"/>
      <c r="C61" s="145">
        <v>34902</v>
      </c>
      <c r="D61" s="143">
        <v>45747</v>
      </c>
      <c r="E61" s="145">
        <v>62064</v>
      </c>
      <c r="F61" s="143">
        <v>57956</v>
      </c>
      <c r="G61" s="145">
        <v>78972</v>
      </c>
      <c r="H61" s="143">
        <v>54395</v>
      </c>
      <c r="I61" s="145">
        <v>48687</v>
      </c>
      <c r="J61" s="143">
        <v>40733</v>
      </c>
      <c r="K61" s="145">
        <v>61650</v>
      </c>
      <c r="L61" s="143">
        <v>49087</v>
      </c>
    </row>
    <row r="62" spans="1:12" ht="11.25" customHeight="1">
      <c r="A62" s="142" t="s">
        <v>24</v>
      </c>
      <c r="B62" s="142"/>
      <c r="C62" s="145">
        <v>23360</v>
      </c>
      <c r="D62" s="143">
        <v>31280</v>
      </c>
      <c r="E62" s="145">
        <v>26801</v>
      </c>
      <c r="F62" s="143">
        <v>32924</v>
      </c>
      <c r="G62" s="145">
        <v>34899</v>
      </c>
      <c r="H62" s="143">
        <v>33593</v>
      </c>
      <c r="I62" s="145">
        <v>29181</v>
      </c>
      <c r="J62" s="143">
        <v>33142</v>
      </c>
      <c r="K62" s="145">
        <v>36511</v>
      </c>
      <c r="L62" s="143">
        <v>30530</v>
      </c>
    </row>
    <row r="63" spans="1:12" ht="11.25" customHeight="1">
      <c r="A63" s="142" t="s">
        <v>25</v>
      </c>
      <c r="B63" s="142"/>
      <c r="C63" s="145">
        <v>32674</v>
      </c>
      <c r="D63" s="143">
        <v>33935</v>
      </c>
      <c r="E63" s="145">
        <v>34465</v>
      </c>
      <c r="F63" s="143">
        <v>36193</v>
      </c>
      <c r="G63" s="145">
        <v>42252</v>
      </c>
      <c r="H63" s="143">
        <v>48507</v>
      </c>
      <c r="I63" s="145">
        <v>44353</v>
      </c>
      <c r="J63" s="143">
        <v>38711</v>
      </c>
      <c r="K63" s="145">
        <v>45264</v>
      </c>
      <c r="L63" s="143">
        <v>52120</v>
      </c>
    </row>
    <row r="64" spans="1:12" ht="11.25" customHeight="1">
      <c r="A64" s="142" t="s">
        <v>26</v>
      </c>
      <c r="B64" s="142"/>
      <c r="C64" s="145">
        <v>81597</v>
      </c>
      <c r="D64" s="143">
        <v>88000</v>
      </c>
      <c r="E64" s="145">
        <v>88052</v>
      </c>
      <c r="F64" s="143">
        <v>82256</v>
      </c>
      <c r="G64" s="145">
        <v>75359</v>
      </c>
      <c r="H64" s="143">
        <v>83912</v>
      </c>
      <c r="I64" s="145">
        <v>90498</v>
      </c>
      <c r="J64" s="143">
        <v>85548</v>
      </c>
      <c r="K64" s="145">
        <v>84460</v>
      </c>
      <c r="L64" s="143">
        <v>76691</v>
      </c>
    </row>
    <row r="65" spans="1:12" ht="11.25" customHeight="1">
      <c r="A65" s="142" t="s">
        <v>27</v>
      </c>
      <c r="B65" s="142"/>
      <c r="C65" s="145">
        <v>68371</v>
      </c>
      <c r="D65" s="143">
        <v>62474</v>
      </c>
      <c r="E65" s="145">
        <v>58456</v>
      </c>
      <c r="F65" s="143">
        <v>61032</v>
      </c>
      <c r="G65" s="145">
        <v>61194</v>
      </c>
      <c r="H65" s="143">
        <v>61819</v>
      </c>
      <c r="I65" s="145">
        <v>62697</v>
      </c>
      <c r="J65" s="143">
        <v>70504</v>
      </c>
      <c r="K65" s="145">
        <v>68158</v>
      </c>
      <c r="L65" s="143">
        <v>74039</v>
      </c>
    </row>
    <row r="66" spans="1:12" ht="11.25" customHeight="1">
      <c r="A66" s="142" t="s">
        <v>28</v>
      </c>
      <c r="B66" s="142"/>
      <c r="C66" s="145">
        <v>3016</v>
      </c>
      <c r="D66" s="143">
        <v>2845</v>
      </c>
      <c r="E66" s="145">
        <v>1597</v>
      </c>
      <c r="F66" s="143">
        <v>1905</v>
      </c>
      <c r="G66" s="145">
        <v>5172</v>
      </c>
      <c r="H66" s="143">
        <v>3019</v>
      </c>
      <c r="I66" s="145">
        <v>1136</v>
      </c>
      <c r="J66" s="143">
        <v>3681</v>
      </c>
      <c r="K66" s="145">
        <v>1073</v>
      </c>
      <c r="L66" s="143">
        <v>929</v>
      </c>
    </row>
    <row r="67" spans="1:12" ht="11.25" customHeight="1">
      <c r="A67" s="147" t="s">
        <v>8</v>
      </c>
      <c r="B67" s="147"/>
      <c r="C67" s="150">
        <v>108027</v>
      </c>
      <c r="D67" s="148">
        <v>104029</v>
      </c>
      <c r="E67" s="150">
        <v>107830</v>
      </c>
      <c r="F67" s="148">
        <v>108475</v>
      </c>
      <c r="G67" s="150">
        <v>112020</v>
      </c>
      <c r="H67" s="148">
        <v>113158</v>
      </c>
      <c r="I67" s="150">
        <v>107855</v>
      </c>
      <c r="J67" s="148">
        <v>120781</v>
      </c>
      <c r="K67" s="150">
        <v>123780</v>
      </c>
      <c r="L67" s="148">
        <v>123799</v>
      </c>
    </row>
    <row r="68" spans="1:12" ht="11.25" customHeight="1">
      <c r="A68" s="142" t="s">
        <v>23</v>
      </c>
      <c r="B68" s="142"/>
      <c r="C68" s="145">
        <v>16349</v>
      </c>
      <c r="D68" s="143">
        <v>14835</v>
      </c>
      <c r="E68" s="145">
        <v>16978</v>
      </c>
      <c r="F68" s="143">
        <v>18752</v>
      </c>
      <c r="G68" s="145">
        <v>21694</v>
      </c>
      <c r="H68" s="143">
        <v>21663</v>
      </c>
      <c r="I68" s="145">
        <v>15995</v>
      </c>
      <c r="J68" s="143">
        <v>22314</v>
      </c>
      <c r="K68" s="145">
        <v>23697</v>
      </c>
      <c r="L68" s="143">
        <v>22922</v>
      </c>
    </row>
    <row r="69" spans="1:12" ht="11.25" customHeight="1">
      <c r="A69" s="142" t="s">
        <v>24</v>
      </c>
      <c r="B69" s="142"/>
      <c r="C69" s="145">
        <v>9998</v>
      </c>
      <c r="D69" s="143">
        <v>7055</v>
      </c>
      <c r="E69" s="145">
        <v>9029</v>
      </c>
      <c r="F69" s="143">
        <v>7934</v>
      </c>
      <c r="G69" s="145">
        <v>8393</v>
      </c>
      <c r="H69" s="143">
        <v>8889</v>
      </c>
      <c r="I69" s="145">
        <v>11243</v>
      </c>
      <c r="J69" s="143">
        <v>14947</v>
      </c>
      <c r="K69" s="145">
        <v>14850</v>
      </c>
      <c r="L69" s="143">
        <v>15015</v>
      </c>
    </row>
    <row r="70" spans="1:12" ht="11.25" customHeight="1">
      <c r="A70" s="142" t="s">
        <v>25</v>
      </c>
      <c r="B70" s="142"/>
      <c r="C70" s="145">
        <v>16079</v>
      </c>
      <c r="D70" s="143">
        <v>14841</v>
      </c>
      <c r="E70" s="145">
        <v>14864</v>
      </c>
      <c r="F70" s="143">
        <v>13105</v>
      </c>
      <c r="G70" s="145">
        <v>14448</v>
      </c>
      <c r="H70" s="143">
        <v>16097</v>
      </c>
      <c r="I70" s="145">
        <v>14502</v>
      </c>
      <c r="J70" s="143">
        <v>17303</v>
      </c>
      <c r="K70" s="145">
        <v>17878</v>
      </c>
      <c r="L70" s="143">
        <v>17723</v>
      </c>
    </row>
    <row r="71" spans="1:12" ht="11.25" customHeight="1">
      <c r="A71" s="142" t="s">
        <v>26</v>
      </c>
      <c r="B71" s="142"/>
      <c r="C71" s="145">
        <v>34788</v>
      </c>
      <c r="D71" s="143">
        <v>34427</v>
      </c>
      <c r="E71" s="145">
        <v>34817</v>
      </c>
      <c r="F71" s="143">
        <v>35970</v>
      </c>
      <c r="G71" s="145">
        <v>35274</v>
      </c>
      <c r="H71" s="143">
        <v>34988</v>
      </c>
      <c r="I71" s="145">
        <v>31045</v>
      </c>
      <c r="J71" s="143">
        <v>35002</v>
      </c>
      <c r="K71" s="145">
        <v>36763</v>
      </c>
      <c r="L71" s="143">
        <v>39296</v>
      </c>
    </row>
    <row r="72" spans="1:12" ht="11.25" customHeight="1">
      <c r="A72" s="142" t="s">
        <v>27</v>
      </c>
      <c r="B72" s="142"/>
      <c r="C72" s="145">
        <v>29872</v>
      </c>
      <c r="D72" s="143">
        <v>32494</v>
      </c>
      <c r="E72" s="145">
        <v>32074</v>
      </c>
      <c r="F72" s="143">
        <v>32601</v>
      </c>
      <c r="G72" s="145">
        <v>31767</v>
      </c>
      <c r="H72" s="143">
        <v>30800</v>
      </c>
      <c r="I72" s="145">
        <v>34296</v>
      </c>
      <c r="J72" s="143">
        <v>31150</v>
      </c>
      <c r="K72" s="145">
        <v>30362</v>
      </c>
      <c r="L72" s="143">
        <v>28481</v>
      </c>
    </row>
    <row r="73" spans="1:12" ht="11.25" customHeight="1">
      <c r="A73" s="142" t="s">
        <v>28</v>
      </c>
      <c r="B73" s="142"/>
      <c r="C73" s="145">
        <v>941</v>
      </c>
      <c r="D73" s="143">
        <v>377</v>
      </c>
      <c r="E73" s="145">
        <v>68</v>
      </c>
      <c r="F73" s="143">
        <v>113</v>
      </c>
      <c r="G73" s="145">
        <v>444</v>
      </c>
      <c r="H73" s="143">
        <v>721</v>
      </c>
      <c r="I73" s="145">
        <v>774</v>
      </c>
      <c r="J73" s="143">
        <v>65</v>
      </c>
      <c r="K73" s="145">
        <v>230</v>
      </c>
      <c r="L73" s="143">
        <v>362</v>
      </c>
    </row>
    <row r="74" spans="1:12" ht="13.5" customHeight="1">
      <c r="A74" s="147" t="s">
        <v>46</v>
      </c>
      <c r="B74" s="147"/>
      <c r="C74" s="150">
        <v>153262</v>
      </c>
      <c r="D74" s="148">
        <v>155889</v>
      </c>
      <c r="E74" s="150">
        <v>162637</v>
      </c>
      <c r="F74" s="148">
        <v>163619</v>
      </c>
      <c r="G74" s="150">
        <v>177904</v>
      </c>
      <c r="H74" s="148">
        <v>172763</v>
      </c>
      <c r="I74" s="150">
        <v>163387</v>
      </c>
      <c r="J74" s="148">
        <v>163843</v>
      </c>
      <c r="K74" s="150">
        <v>166623</v>
      </c>
      <c r="L74" s="148">
        <v>172610</v>
      </c>
    </row>
    <row r="75" spans="1:12" ht="13.5" customHeight="1">
      <c r="A75" s="142" t="s">
        <v>23</v>
      </c>
      <c r="B75" s="142"/>
      <c r="C75" s="145">
        <v>20612</v>
      </c>
      <c r="D75" s="143">
        <v>22429</v>
      </c>
      <c r="E75" s="145">
        <v>29497</v>
      </c>
      <c r="F75" s="143">
        <v>26717</v>
      </c>
      <c r="G75" s="145">
        <v>29307</v>
      </c>
      <c r="H75" s="143">
        <v>32238</v>
      </c>
      <c r="I75" s="145">
        <v>29025</v>
      </c>
      <c r="J75" s="143">
        <v>26755</v>
      </c>
      <c r="K75" s="145">
        <v>26406</v>
      </c>
      <c r="L75" s="143">
        <v>27780</v>
      </c>
    </row>
    <row r="76" spans="1:12" ht="13.5" customHeight="1">
      <c r="A76" s="142" t="s">
        <v>24</v>
      </c>
      <c r="B76" s="142"/>
      <c r="C76" s="145">
        <v>13940</v>
      </c>
      <c r="D76" s="143">
        <v>16910</v>
      </c>
      <c r="E76" s="145">
        <v>18517</v>
      </c>
      <c r="F76" s="143">
        <v>16097</v>
      </c>
      <c r="G76" s="145">
        <v>15903</v>
      </c>
      <c r="H76" s="143">
        <v>13553</v>
      </c>
      <c r="I76" s="145">
        <v>14871</v>
      </c>
      <c r="J76" s="143">
        <v>19455</v>
      </c>
      <c r="K76" s="145">
        <v>20289</v>
      </c>
      <c r="L76" s="143">
        <v>16351</v>
      </c>
    </row>
    <row r="77" spans="1:12" ht="13.5" customHeight="1">
      <c r="A77" s="142" t="s">
        <v>25</v>
      </c>
      <c r="B77" s="142"/>
      <c r="C77" s="145">
        <v>17591</v>
      </c>
      <c r="D77" s="143">
        <v>20941</v>
      </c>
      <c r="E77" s="145">
        <v>21328</v>
      </c>
      <c r="F77" s="143">
        <v>19780</v>
      </c>
      <c r="G77" s="145">
        <v>20672</v>
      </c>
      <c r="H77" s="143">
        <v>24317</v>
      </c>
      <c r="I77" s="145">
        <v>24366</v>
      </c>
      <c r="J77" s="143">
        <v>20992</v>
      </c>
      <c r="K77" s="145">
        <v>23448</v>
      </c>
      <c r="L77" s="143">
        <v>28363</v>
      </c>
    </row>
    <row r="78" spans="1:12" ht="13.5" customHeight="1">
      <c r="A78" s="142" t="s">
        <v>26</v>
      </c>
      <c r="B78" s="142"/>
      <c r="C78" s="145">
        <v>50211</v>
      </c>
      <c r="D78" s="143">
        <v>48020</v>
      </c>
      <c r="E78" s="145">
        <v>45134</v>
      </c>
      <c r="F78" s="143">
        <v>48053</v>
      </c>
      <c r="G78" s="145">
        <v>55641</v>
      </c>
      <c r="H78" s="143">
        <v>51793</v>
      </c>
      <c r="I78" s="145">
        <v>44414</v>
      </c>
      <c r="J78" s="143">
        <v>46375</v>
      </c>
      <c r="K78" s="145">
        <v>51958</v>
      </c>
      <c r="L78" s="143">
        <v>52315</v>
      </c>
    </row>
    <row r="79" spans="1:12" ht="13.5" customHeight="1">
      <c r="A79" s="142" t="s">
        <v>27</v>
      </c>
      <c r="B79" s="142"/>
      <c r="C79" s="145">
        <v>45760</v>
      </c>
      <c r="D79" s="143">
        <v>45867</v>
      </c>
      <c r="E79" s="145">
        <v>46121</v>
      </c>
      <c r="F79" s="143">
        <v>51499</v>
      </c>
      <c r="G79" s="145">
        <v>53816</v>
      </c>
      <c r="H79" s="143">
        <v>46234</v>
      </c>
      <c r="I79" s="145">
        <v>44974</v>
      </c>
      <c r="J79" s="143">
        <v>47102</v>
      </c>
      <c r="K79" s="145">
        <v>41833</v>
      </c>
      <c r="L79" s="143">
        <v>45747</v>
      </c>
    </row>
    <row r="80" spans="1:12" ht="13.5" customHeight="1">
      <c r="A80" s="142" t="s">
        <v>28</v>
      </c>
      <c r="B80" s="142"/>
      <c r="C80" s="145">
        <v>5148</v>
      </c>
      <c r="D80" s="143">
        <v>1722</v>
      </c>
      <c r="E80" s="145">
        <v>2040</v>
      </c>
      <c r="F80" s="143">
        <v>1473</v>
      </c>
      <c r="G80" s="145">
        <v>2565</v>
      </c>
      <c r="H80" s="143">
        <v>4628</v>
      </c>
      <c r="I80" s="145">
        <v>5737</v>
      </c>
      <c r="J80" s="143">
        <v>3164</v>
      </c>
      <c r="K80" s="145">
        <v>2689</v>
      </c>
      <c r="L80" s="143">
        <v>2054</v>
      </c>
    </row>
    <row r="81" spans="1:12" ht="13.5" customHeight="1">
      <c r="A81" s="147" t="s">
        <v>47</v>
      </c>
      <c r="B81" s="147"/>
      <c r="C81" s="150">
        <v>212345</v>
      </c>
      <c r="D81" s="148">
        <v>214348</v>
      </c>
      <c r="E81" s="150">
        <v>223305</v>
      </c>
      <c r="F81" s="148">
        <v>230216</v>
      </c>
      <c r="G81" s="150">
        <v>236247</v>
      </c>
      <c r="H81" s="148">
        <v>234004</v>
      </c>
      <c r="I81" s="150">
        <v>237226</v>
      </c>
      <c r="J81" s="148">
        <v>252316</v>
      </c>
      <c r="K81" s="150">
        <v>279285</v>
      </c>
      <c r="L81" s="148">
        <v>278631</v>
      </c>
    </row>
    <row r="82" spans="1:12" ht="13.5" customHeight="1">
      <c r="A82" s="142" t="s">
        <v>23</v>
      </c>
      <c r="B82" s="142"/>
      <c r="C82" s="145">
        <v>39413</v>
      </c>
      <c r="D82" s="143">
        <v>37873</v>
      </c>
      <c r="E82" s="145">
        <v>42558</v>
      </c>
      <c r="F82" s="143">
        <v>41549</v>
      </c>
      <c r="G82" s="145">
        <v>43038</v>
      </c>
      <c r="H82" s="143">
        <v>45775</v>
      </c>
      <c r="I82" s="145">
        <v>46173</v>
      </c>
      <c r="J82" s="143">
        <v>56576</v>
      </c>
      <c r="K82" s="145">
        <v>82421</v>
      </c>
      <c r="L82" s="143">
        <v>74432</v>
      </c>
    </row>
    <row r="83" spans="1:12" ht="13.5" customHeight="1">
      <c r="A83" s="142" t="s">
        <v>24</v>
      </c>
      <c r="B83" s="142"/>
      <c r="C83" s="145">
        <v>26467</v>
      </c>
      <c r="D83" s="143">
        <v>22012</v>
      </c>
      <c r="E83" s="145">
        <v>21984</v>
      </c>
      <c r="F83" s="143">
        <v>27250</v>
      </c>
      <c r="G83" s="145">
        <v>31703</v>
      </c>
      <c r="H83" s="143">
        <v>28965</v>
      </c>
      <c r="I83" s="145">
        <v>20294</v>
      </c>
      <c r="J83" s="143">
        <v>28241</v>
      </c>
      <c r="K83" s="145">
        <v>25881</v>
      </c>
      <c r="L83" s="143">
        <v>29663</v>
      </c>
    </row>
    <row r="84" spans="1:12" ht="13.5" customHeight="1">
      <c r="A84" s="142" t="s">
        <v>25</v>
      </c>
      <c r="B84" s="142"/>
      <c r="C84" s="145">
        <v>28533</v>
      </c>
      <c r="D84" s="143">
        <v>30431</v>
      </c>
      <c r="E84" s="145">
        <v>36689</v>
      </c>
      <c r="F84" s="143">
        <v>33871</v>
      </c>
      <c r="G84" s="145">
        <v>34380</v>
      </c>
      <c r="H84" s="143">
        <v>31143</v>
      </c>
      <c r="I84" s="145">
        <v>37785</v>
      </c>
      <c r="J84" s="143">
        <v>43054</v>
      </c>
      <c r="K84" s="145">
        <v>39216</v>
      </c>
      <c r="L84" s="143">
        <v>45035</v>
      </c>
    </row>
    <row r="85" spans="1:12" ht="13.5" customHeight="1">
      <c r="A85" s="142" t="s">
        <v>26</v>
      </c>
      <c r="B85" s="142"/>
      <c r="C85" s="145">
        <v>63016</v>
      </c>
      <c r="D85" s="143">
        <v>61829</v>
      </c>
      <c r="E85" s="145">
        <v>65516</v>
      </c>
      <c r="F85" s="143">
        <v>72639</v>
      </c>
      <c r="G85" s="145">
        <v>71466</v>
      </c>
      <c r="H85" s="143">
        <v>68188</v>
      </c>
      <c r="I85" s="145">
        <v>73153</v>
      </c>
      <c r="J85" s="143">
        <v>74857</v>
      </c>
      <c r="K85" s="145">
        <v>77781</v>
      </c>
      <c r="L85" s="143">
        <v>79063</v>
      </c>
    </row>
    <row r="86" spans="1:12" ht="13.5" customHeight="1">
      <c r="A86" s="142" t="s">
        <v>27</v>
      </c>
      <c r="B86" s="142"/>
      <c r="C86" s="145">
        <v>43054</v>
      </c>
      <c r="D86" s="143">
        <v>51935</v>
      </c>
      <c r="E86" s="145">
        <v>44453</v>
      </c>
      <c r="F86" s="143">
        <v>43498</v>
      </c>
      <c r="G86" s="145">
        <v>43208</v>
      </c>
      <c r="H86" s="143">
        <v>49368</v>
      </c>
      <c r="I86" s="145">
        <v>48842</v>
      </c>
      <c r="J86" s="143">
        <v>44514</v>
      </c>
      <c r="K86" s="145">
        <v>44853</v>
      </c>
      <c r="L86" s="143">
        <v>43897</v>
      </c>
    </row>
    <row r="87" spans="1:12" ht="13.5" customHeight="1">
      <c r="A87" s="142" t="s">
        <v>28</v>
      </c>
      <c r="B87" s="142"/>
      <c r="C87" s="145">
        <v>11862</v>
      </c>
      <c r="D87" s="143">
        <v>10268</v>
      </c>
      <c r="E87" s="145">
        <v>12105</v>
      </c>
      <c r="F87" s="143">
        <v>11409</v>
      </c>
      <c r="G87" s="145">
        <v>12452</v>
      </c>
      <c r="H87" s="143">
        <v>10565</v>
      </c>
      <c r="I87" s="145">
        <v>10979</v>
      </c>
      <c r="J87" s="143">
        <v>5074</v>
      </c>
      <c r="K87" s="145">
        <v>9133</v>
      </c>
      <c r="L87" s="143">
        <v>6541</v>
      </c>
    </row>
    <row r="88" spans="1:12" ht="13.5" customHeight="1">
      <c r="A88" s="147" t="s">
        <v>7</v>
      </c>
      <c r="B88" s="147"/>
      <c r="C88" s="150">
        <v>172305</v>
      </c>
      <c r="D88" s="148">
        <v>178275</v>
      </c>
      <c r="E88" s="150">
        <v>187744</v>
      </c>
      <c r="F88" s="148">
        <v>184620</v>
      </c>
      <c r="G88" s="150">
        <v>185537</v>
      </c>
      <c r="H88" s="148">
        <v>193786</v>
      </c>
      <c r="I88" s="150">
        <v>201510</v>
      </c>
      <c r="J88" s="148">
        <v>220426</v>
      </c>
      <c r="K88" s="150">
        <v>210952</v>
      </c>
      <c r="L88" s="148">
        <v>198703</v>
      </c>
    </row>
    <row r="89" spans="1:12" ht="13.5" customHeight="1">
      <c r="A89" s="142" t="s">
        <v>23</v>
      </c>
      <c r="B89" s="142"/>
      <c r="C89" s="145">
        <v>30832</v>
      </c>
      <c r="D89" s="143">
        <v>35503</v>
      </c>
      <c r="E89" s="145">
        <v>35549</v>
      </c>
      <c r="F89" s="143">
        <v>29601</v>
      </c>
      <c r="G89" s="145">
        <v>36412</v>
      </c>
      <c r="H89" s="143">
        <v>43224</v>
      </c>
      <c r="I89" s="145">
        <v>47629</v>
      </c>
      <c r="J89" s="143">
        <v>60992</v>
      </c>
      <c r="K89" s="145">
        <v>56375</v>
      </c>
      <c r="L89" s="143">
        <v>43213</v>
      </c>
    </row>
    <row r="90" spans="1:12" ht="13.5" customHeight="1">
      <c r="A90" s="142" t="s">
        <v>24</v>
      </c>
      <c r="B90" s="142"/>
      <c r="C90" s="145">
        <v>13520</v>
      </c>
      <c r="D90" s="143">
        <v>13091</v>
      </c>
      <c r="E90" s="145">
        <v>14665</v>
      </c>
      <c r="F90" s="143">
        <v>14009</v>
      </c>
      <c r="G90" s="145">
        <v>12747</v>
      </c>
      <c r="H90" s="143">
        <v>14541</v>
      </c>
      <c r="I90" s="145">
        <v>19122</v>
      </c>
      <c r="J90" s="143">
        <v>25219</v>
      </c>
      <c r="K90" s="145">
        <v>17586</v>
      </c>
      <c r="L90" s="143">
        <v>14813</v>
      </c>
    </row>
    <row r="91" spans="1:12" ht="13.5" customHeight="1">
      <c r="A91" s="142" t="s">
        <v>25</v>
      </c>
      <c r="B91" s="142"/>
      <c r="C91" s="145">
        <v>34671</v>
      </c>
      <c r="D91" s="143">
        <v>35632</v>
      </c>
      <c r="E91" s="145">
        <v>36362</v>
      </c>
      <c r="F91" s="143">
        <v>36627</v>
      </c>
      <c r="G91" s="145">
        <v>29494</v>
      </c>
      <c r="H91" s="143">
        <v>31770</v>
      </c>
      <c r="I91" s="145">
        <v>32462</v>
      </c>
      <c r="J91" s="143">
        <v>36909</v>
      </c>
      <c r="K91" s="145">
        <v>34334</v>
      </c>
      <c r="L91" s="143">
        <v>43038</v>
      </c>
    </row>
    <row r="92" spans="1:12" ht="13.5" customHeight="1">
      <c r="A92" s="142" t="s">
        <v>26</v>
      </c>
      <c r="B92" s="142"/>
      <c r="C92" s="145">
        <v>53091</v>
      </c>
      <c r="D92" s="143">
        <v>48428</v>
      </c>
      <c r="E92" s="145">
        <v>53014</v>
      </c>
      <c r="F92" s="143">
        <v>57301</v>
      </c>
      <c r="G92" s="145">
        <v>56379</v>
      </c>
      <c r="H92" s="143">
        <v>51014</v>
      </c>
      <c r="I92" s="145">
        <v>55269</v>
      </c>
      <c r="J92" s="143">
        <v>50754</v>
      </c>
      <c r="K92" s="145">
        <v>52161</v>
      </c>
      <c r="L92" s="143">
        <v>52185</v>
      </c>
    </row>
    <row r="93" spans="1:12" ht="13.5" customHeight="1">
      <c r="A93" s="142" t="s">
        <v>27</v>
      </c>
      <c r="B93" s="142"/>
      <c r="C93" s="145">
        <v>34839</v>
      </c>
      <c r="D93" s="143">
        <v>42284</v>
      </c>
      <c r="E93" s="145">
        <v>44525</v>
      </c>
      <c r="F93" s="143">
        <v>42782</v>
      </c>
      <c r="G93" s="145">
        <v>45455</v>
      </c>
      <c r="H93" s="143">
        <v>48780</v>
      </c>
      <c r="I93" s="145">
        <v>44663</v>
      </c>
      <c r="J93" s="143">
        <v>42980</v>
      </c>
      <c r="K93" s="145">
        <v>47040</v>
      </c>
      <c r="L93" s="143">
        <v>42381</v>
      </c>
    </row>
    <row r="94" spans="1:12" ht="13.5" customHeight="1">
      <c r="A94" s="142" t="s">
        <v>28</v>
      </c>
      <c r="B94" s="142"/>
      <c r="C94" s="145">
        <v>5352</v>
      </c>
      <c r="D94" s="143">
        <v>3337</v>
      </c>
      <c r="E94" s="145">
        <v>3629</v>
      </c>
      <c r="F94" s="143">
        <v>4300</v>
      </c>
      <c r="G94" s="145">
        <v>5050</v>
      </c>
      <c r="H94" s="143">
        <v>4457</v>
      </c>
      <c r="I94" s="145">
        <v>2365</v>
      </c>
      <c r="J94" s="143">
        <v>3572</v>
      </c>
      <c r="K94" s="145">
        <v>3456</v>
      </c>
      <c r="L94" s="143">
        <v>3073</v>
      </c>
    </row>
    <row r="95" spans="1:12" ht="13.5" customHeight="1">
      <c r="A95" s="147" t="s">
        <v>443</v>
      </c>
      <c r="B95" s="147"/>
      <c r="C95" s="150">
        <v>1111016</v>
      </c>
      <c r="D95" s="148">
        <v>1150170</v>
      </c>
      <c r="E95" s="150">
        <v>1188241</v>
      </c>
      <c r="F95" s="148">
        <v>1222085</v>
      </c>
      <c r="G95" s="150">
        <v>1254591</v>
      </c>
      <c r="H95" s="148">
        <v>1278987</v>
      </c>
      <c r="I95" s="150">
        <v>1305315</v>
      </c>
      <c r="J95" s="148">
        <v>1400916</v>
      </c>
      <c r="K95" s="150">
        <v>1455608</v>
      </c>
      <c r="L95" s="148">
        <v>1499852</v>
      </c>
    </row>
    <row r="96" spans="1:12" ht="13.5" customHeight="1">
      <c r="A96" s="142" t="s">
        <v>23</v>
      </c>
      <c r="B96" s="142"/>
      <c r="C96" s="145">
        <v>163414</v>
      </c>
      <c r="D96" s="143">
        <v>183656</v>
      </c>
      <c r="E96" s="145">
        <v>195013</v>
      </c>
      <c r="F96" s="143">
        <v>200309</v>
      </c>
      <c r="G96" s="145">
        <v>201738</v>
      </c>
      <c r="H96" s="143">
        <v>216223</v>
      </c>
      <c r="I96" s="145">
        <v>213758</v>
      </c>
      <c r="J96" s="143">
        <v>277813</v>
      </c>
      <c r="K96" s="145">
        <v>312752</v>
      </c>
      <c r="L96" s="143">
        <v>347969</v>
      </c>
    </row>
    <row r="97" spans="1:13" ht="13.5" customHeight="1">
      <c r="A97" s="142" t="s">
        <v>24</v>
      </c>
      <c r="B97" s="142"/>
      <c r="C97" s="145">
        <v>88487</v>
      </c>
      <c r="D97" s="143">
        <v>95021</v>
      </c>
      <c r="E97" s="145">
        <v>101797</v>
      </c>
      <c r="F97" s="143">
        <v>113681</v>
      </c>
      <c r="G97" s="145">
        <v>123856</v>
      </c>
      <c r="H97" s="143">
        <v>128083</v>
      </c>
      <c r="I97" s="145">
        <v>135327</v>
      </c>
      <c r="J97" s="143">
        <v>145139</v>
      </c>
      <c r="K97" s="145">
        <v>157558</v>
      </c>
      <c r="L97" s="143">
        <v>156165</v>
      </c>
    </row>
    <row r="98" spans="1:13" ht="13.5" customHeight="1">
      <c r="A98" s="142" t="s">
        <v>25</v>
      </c>
      <c r="B98" s="142"/>
      <c r="C98" s="145">
        <v>177767</v>
      </c>
      <c r="D98" s="143">
        <v>199209</v>
      </c>
      <c r="E98" s="145">
        <v>203508</v>
      </c>
      <c r="F98" s="143">
        <v>201085</v>
      </c>
      <c r="G98" s="145">
        <v>221748</v>
      </c>
      <c r="H98" s="143">
        <v>231539</v>
      </c>
      <c r="I98" s="145">
        <v>234976</v>
      </c>
      <c r="J98" s="143">
        <v>255809</v>
      </c>
      <c r="K98" s="145">
        <v>269340</v>
      </c>
      <c r="L98" s="143">
        <v>289289</v>
      </c>
    </row>
    <row r="99" spans="1:13" ht="13.5" customHeight="1">
      <c r="A99" s="142" t="s">
        <v>26</v>
      </c>
      <c r="B99" s="142"/>
      <c r="C99" s="145">
        <v>371278</v>
      </c>
      <c r="D99" s="143">
        <v>376976</v>
      </c>
      <c r="E99" s="145">
        <v>377206</v>
      </c>
      <c r="F99" s="143">
        <v>399094</v>
      </c>
      <c r="G99" s="145">
        <v>430723</v>
      </c>
      <c r="H99" s="143">
        <v>407129</v>
      </c>
      <c r="I99" s="145">
        <v>394060</v>
      </c>
      <c r="J99" s="143">
        <v>403516</v>
      </c>
      <c r="K99" s="145">
        <v>401333</v>
      </c>
      <c r="L99" s="143">
        <v>402879</v>
      </c>
    </row>
    <row r="100" spans="1:13" ht="13.5" customHeight="1">
      <c r="A100" s="142" t="s">
        <v>27</v>
      </c>
      <c r="B100" s="142"/>
      <c r="C100" s="145">
        <v>293309</v>
      </c>
      <c r="D100" s="143">
        <v>278151</v>
      </c>
      <c r="E100" s="145">
        <v>297053</v>
      </c>
      <c r="F100" s="143">
        <v>293844</v>
      </c>
      <c r="G100" s="145">
        <v>265707</v>
      </c>
      <c r="H100" s="143">
        <v>287808</v>
      </c>
      <c r="I100" s="145">
        <v>315965</v>
      </c>
      <c r="J100" s="143">
        <v>309392</v>
      </c>
      <c r="K100" s="145">
        <v>302554</v>
      </c>
      <c r="L100" s="143">
        <v>294683</v>
      </c>
    </row>
    <row r="101" spans="1:13" ht="13.5" customHeight="1">
      <c r="A101" s="142" t="s">
        <v>28</v>
      </c>
      <c r="B101" s="142"/>
      <c r="C101" s="145">
        <v>16761</v>
      </c>
      <c r="D101" s="143">
        <v>17157</v>
      </c>
      <c r="E101" s="145">
        <v>13664</v>
      </c>
      <c r="F101" s="143">
        <v>14072</v>
      </c>
      <c r="G101" s="145">
        <v>10819</v>
      </c>
      <c r="H101" s="143">
        <v>8205</v>
      </c>
      <c r="I101" s="145">
        <v>11229</v>
      </c>
      <c r="J101" s="143">
        <v>9247</v>
      </c>
      <c r="K101" s="145">
        <v>12071</v>
      </c>
      <c r="L101" s="143">
        <v>8867</v>
      </c>
    </row>
    <row r="102" spans="1:13" ht="12.75" hidden="1">
      <c r="A102" s="678"/>
      <c r="B102" s="678"/>
      <c r="C102" s="116"/>
      <c r="D102" s="116"/>
      <c r="E102" s="116"/>
      <c r="F102" s="116"/>
      <c r="G102" s="116"/>
      <c r="H102" s="116"/>
      <c r="I102" s="116"/>
      <c r="J102" s="116"/>
      <c r="K102" s="116"/>
      <c r="L102" s="116"/>
    </row>
    <row r="103" spans="1:13" ht="12.75" hidden="1">
      <c r="A103" s="147"/>
      <c r="B103" s="147"/>
      <c r="C103" s="141"/>
      <c r="D103" s="140"/>
      <c r="E103" s="141"/>
      <c r="F103" s="140"/>
      <c r="G103" s="141"/>
      <c r="H103" s="140"/>
      <c r="I103" s="150"/>
      <c r="J103" s="140"/>
      <c r="K103" s="150"/>
      <c r="L103" s="148"/>
    </row>
    <row r="104" spans="1:13" ht="12.75" hidden="1">
      <c r="A104" s="142"/>
      <c r="B104" s="142"/>
      <c r="C104" s="145"/>
      <c r="D104" s="143"/>
      <c r="E104" s="145"/>
      <c r="F104" s="143"/>
      <c r="G104" s="145"/>
      <c r="H104" s="143"/>
      <c r="I104" s="145"/>
      <c r="J104" s="143"/>
      <c r="K104" s="145"/>
      <c r="L104" s="577"/>
      <c r="M104" s="578"/>
    </row>
    <row r="105" spans="1:13" ht="12.75" hidden="1">
      <c r="A105" s="142"/>
      <c r="B105" s="142"/>
      <c r="C105" s="145"/>
      <c r="D105" s="143"/>
      <c r="E105" s="145"/>
      <c r="F105" s="143"/>
      <c r="G105" s="145"/>
      <c r="H105" s="143"/>
      <c r="I105" s="145"/>
      <c r="J105" s="143"/>
      <c r="K105" s="145"/>
      <c r="L105" s="143"/>
    </row>
    <row r="106" spans="1:13" ht="12.75" hidden="1">
      <c r="A106" s="142"/>
      <c r="B106" s="142"/>
      <c r="C106" s="145"/>
      <c r="D106" s="143"/>
      <c r="E106" s="145"/>
      <c r="F106" s="143"/>
      <c r="G106" s="145"/>
      <c r="H106" s="143"/>
      <c r="I106" s="145"/>
      <c r="J106" s="143"/>
      <c r="K106" s="145"/>
      <c r="L106" s="143"/>
    </row>
    <row r="107" spans="1:13" ht="12.75" hidden="1">
      <c r="A107" s="142"/>
      <c r="B107" s="142"/>
      <c r="C107" s="145"/>
      <c r="D107" s="143"/>
      <c r="E107" s="145"/>
      <c r="F107" s="143"/>
      <c r="G107" s="145"/>
      <c r="H107" s="143"/>
      <c r="I107" s="145"/>
      <c r="J107" s="143"/>
      <c r="K107" s="145"/>
      <c r="L107" s="143"/>
    </row>
    <row r="108" spans="1:13" ht="12.75" hidden="1">
      <c r="A108" s="142"/>
      <c r="B108" s="142"/>
      <c r="C108" s="145"/>
      <c r="D108" s="143"/>
      <c r="E108" s="145"/>
      <c r="F108" s="143"/>
      <c r="G108" s="145"/>
      <c r="H108" s="143"/>
      <c r="I108" s="145"/>
      <c r="J108" s="143"/>
      <c r="K108" s="145"/>
      <c r="L108" s="143"/>
    </row>
    <row r="109" spans="1:13" ht="12.75" hidden="1">
      <c r="A109" s="142"/>
      <c r="B109" s="142"/>
      <c r="C109" s="145"/>
      <c r="D109" s="143"/>
      <c r="E109" s="145"/>
      <c r="F109" s="143"/>
      <c r="G109" s="145"/>
      <c r="H109" s="143"/>
      <c r="I109" s="145"/>
      <c r="J109" s="143"/>
      <c r="K109" s="145"/>
      <c r="L109" s="143"/>
    </row>
    <row r="110" spans="1:13" ht="11.25" customHeight="1">
      <c r="A110" s="172" t="s">
        <v>300</v>
      </c>
      <c r="B110" s="172"/>
      <c r="C110" s="117"/>
      <c r="D110" s="117"/>
      <c r="E110" s="117"/>
      <c r="F110" s="117"/>
      <c r="G110" s="117"/>
      <c r="H110" s="117"/>
      <c r="I110" s="117"/>
      <c r="J110" s="117"/>
      <c r="K110" s="117"/>
      <c r="L110" s="117"/>
    </row>
    <row r="111" spans="1:13" ht="11.25" customHeight="1">
      <c r="A111" s="147" t="s">
        <v>282</v>
      </c>
      <c r="B111" s="147"/>
      <c r="C111" s="150">
        <v>127825</v>
      </c>
      <c r="D111" s="148">
        <v>108323</v>
      </c>
      <c r="E111" s="150">
        <v>84057</v>
      </c>
      <c r="F111" s="148">
        <v>69726</v>
      </c>
      <c r="G111" s="150">
        <v>121581</v>
      </c>
      <c r="H111" s="148">
        <v>102894</v>
      </c>
      <c r="I111" s="150">
        <v>91890</v>
      </c>
      <c r="J111" s="148">
        <v>81012</v>
      </c>
      <c r="K111" s="150">
        <v>65048</v>
      </c>
      <c r="L111" s="148">
        <v>60003</v>
      </c>
    </row>
    <row r="112" spans="1:13" ht="11.25" customHeight="1">
      <c r="A112" s="142" t="s">
        <v>23</v>
      </c>
      <c r="B112" s="142"/>
      <c r="C112" s="145">
        <v>5450</v>
      </c>
      <c r="D112" s="143">
        <v>5644</v>
      </c>
      <c r="E112" s="145">
        <v>6943</v>
      </c>
      <c r="F112" s="143">
        <v>3215</v>
      </c>
      <c r="G112" s="145">
        <v>5818</v>
      </c>
      <c r="H112" s="143">
        <v>5318</v>
      </c>
      <c r="I112" s="145">
        <v>4244</v>
      </c>
      <c r="J112" s="143">
        <v>5105</v>
      </c>
      <c r="K112" s="145">
        <v>3811</v>
      </c>
      <c r="L112" s="143">
        <v>3050</v>
      </c>
    </row>
    <row r="113" spans="1:12" ht="11.25" customHeight="1">
      <c r="A113" s="142" t="s">
        <v>24</v>
      </c>
      <c r="B113" s="142"/>
      <c r="C113" s="145">
        <v>5243</v>
      </c>
      <c r="D113" s="143">
        <v>2859</v>
      </c>
      <c r="E113" s="145">
        <v>3102</v>
      </c>
      <c r="F113" s="143">
        <v>4785</v>
      </c>
      <c r="G113" s="145">
        <v>6285</v>
      </c>
      <c r="H113" s="143">
        <v>3055</v>
      </c>
      <c r="I113" s="145">
        <v>4116</v>
      </c>
      <c r="J113" s="143">
        <v>3258</v>
      </c>
      <c r="K113" s="145">
        <v>3601</v>
      </c>
      <c r="L113" s="143">
        <v>922</v>
      </c>
    </row>
    <row r="114" spans="1:12" ht="11.25" customHeight="1">
      <c r="A114" s="142" t="s">
        <v>25</v>
      </c>
      <c r="B114" s="142"/>
      <c r="C114" s="145">
        <v>41939</v>
      </c>
      <c r="D114" s="143">
        <v>32473</v>
      </c>
      <c r="E114" s="145">
        <v>29575</v>
      </c>
      <c r="F114" s="143">
        <v>25636</v>
      </c>
      <c r="G114" s="145">
        <v>39562</v>
      </c>
      <c r="H114" s="143">
        <v>40118</v>
      </c>
      <c r="I114" s="145">
        <v>33096</v>
      </c>
      <c r="J114" s="143">
        <v>23495</v>
      </c>
      <c r="K114" s="145">
        <v>21014</v>
      </c>
      <c r="L114" s="143">
        <v>19477</v>
      </c>
    </row>
    <row r="115" spans="1:12" ht="11.25" customHeight="1">
      <c r="A115" s="142" t="s">
        <v>26</v>
      </c>
      <c r="B115" s="142"/>
      <c r="C115" s="145">
        <v>59651</v>
      </c>
      <c r="D115" s="143">
        <v>49603</v>
      </c>
      <c r="E115" s="145">
        <v>33299</v>
      </c>
      <c r="F115" s="143">
        <v>28040</v>
      </c>
      <c r="G115" s="145">
        <v>56583</v>
      </c>
      <c r="H115" s="143">
        <v>43080</v>
      </c>
      <c r="I115" s="145">
        <v>40223</v>
      </c>
      <c r="J115" s="143">
        <v>37165</v>
      </c>
      <c r="K115" s="145">
        <v>28628</v>
      </c>
      <c r="L115" s="143">
        <v>24448</v>
      </c>
    </row>
    <row r="116" spans="1:12" ht="11.25" customHeight="1">
      <c r="A116" s="142" t="s">
        <v>27</v>
      </c>
      <c r="B116" s="142"/>
      <c r="C116" s="145">
        <v>12408</v>
      </c>
      <c r="D116" s="143">
        <v>16488</v>
      </c>
      <c r="E116" s="145">
        <v>10165</v>
      </c>
      <c r="F116" s="143">
        <v>7820</v>
      </c>
      <c r="G116" s="145">
        <v>12118</v>
      </c>
      <c r="H116" s="143">
        <v>10188</v>
      </c>
      <c r="I116" s="145">
        <v>9863</v>
      </c>
      <c r="J116" s="143">
        <v>11172</v>
      </c>
      <c r="K116" s="145">
        <v>7077</v>
      </c>
      <c r="L116" s="143">
        <v>11347</v>
      </c>
    </row>
    <row r="117" spans="1:12" ht="11.25" customHeight="1">
      <c r="A117" s="142" t="s">
        <v>28</v>
      </c>
      <c r="B117" s="142"/>
      <c r="C117" s="145">
        <v>3134</v>
      </c>
      <c r="D117" s="143">
        <v>1256</v>
      </c>
      <c r="E117" s="145">
        <v>973</v>
      </c>
      <c r="F117" s="143">
        <v>230</v>
      </c>
      <c r="G117" s="145">
        <v>1215</v>
      </c>
      <c r="H117" s="143">
        <v>1135</v>
      </c>
      <c r="I117" s="145">
        <v>348</v>
      </c>
      <c r="J117" s="143">
        <v>817</v>
      </c>
      <c r="K117" s="145">
        <v>917</v>
      </c>
      <c r="L117" s="143">
        <v>759</v>
      </c>
    </row>
    <row r="118" spans="1:12" ht="11.25" customHeight="1">
      <c r="A118" s="147" t="s">
        <v>283</v>
      </c>
      <c r="B118" s="147"/>
      <c r="C118" s="150">
        <v>684417</v>
      </c>
      <c r="D118" s="148">
        <v>636013</v>
      </c>
      <c r="E118" s="150">
        <v>601082</v>
      </c>
      <c r="F118" s="148">
        <v>563340</v>
      </c>
      <c r="G118" s="150">
        <v>646844</v>
      </c>
      <c r="H118" s="148">
        <v>680336</v>
      </c>
      <c r="I118" s="150">
        <v>607500</v>
      </c>
      <c r="J118" s="148">
        <v>515332</v>
      </c>
      <c r="K118" s="150">
        <v>441672</v>
      </c>
      <c r="L118" s="148">
        <v>424453</v>
      </c>
    </row>
    <row r="119" spans="1:12" ht="11.25" customHeight="1">
      <c r="A119" s="142" t="s">
        <v>23</v>
      </c>
      <c r="B119" s="142"/>
      <c r="C119" s="145">
        <v>30501</v>
      </c>
      <c r="D119" s="143">
        <v>32005</v>
      </c>
      <c r="E119" s="145">
        <v>29232</v>
      </c>
      <c r="F119" s="143">
        <v>24083</v>
      </c>
      <c r="G119" s="145">
        <v>25724</v>
      </c>
      <c r="H119" s="143">
        <v>31426</v>
      </c>
      <c r="I119" s="145">
        <v>23889</v>
      </c>
      <c r="J119" s="143">
        <v>20938</v>
      </c>
      <c r="K119" s="145">
        <v>19531</v>
      </c>
      <c r="L119" s="143">
        <v>16756</v>
      </c>
    </row>
    <row r="120" spans="1:12" ht="11.25" customHeight="1">
      <c r="A120" s="142" t="s">
        <v>24</v>
      </c>
      <c r="B120" s="142"/>
      <c r="C120" s="145">
        <v>35693</v>
      </c>
      <c r="D120" s="143">
        <v>32512</v>
      </c>
      <c r="E120" s="145">
        <v>33183</v>
      </c>
      <c r="F120" s="143">
        <v>26793</v>
      </c>
      <c r="G120" s="145">
        <v>31250</v>
      </c>
      <c r="H120" s="143">
        <v>31268</v>
      </c>
      <c r="I120" s="145">
        <v>25354</v>
      </c>
      <c r="J120" s="143">
        <v>24484</v>
      </c>
      <c r="K120" s="145">
        <v>24391</v>
      </c>
      <c r="L120" s="143">
        <v>20160</v>
      </c>
    </row>
    <row r="121" spans="1:12" ht="11.25" customHeight="1">
      <c r="A121" s="142" t="s">
        <v>25</v>
      </c>
      <c r="B121" s="142"/>
      <c r="C121" s="145">
        <v>183383</v>
      </c>
      <c r="D121" s="143">
        <v>172365</v>
      </c>
      <c r="E121" s="145">
        <v>176716</v>
      </c>
      <c r="F121" s="143">
        <v>167761</v>
      </c>
      <c r="G121" s="145">
        <v>195089</v>
      </c>
      <c r="H121" s="143">
        <v>217457</v>
      </c>
      <c r="I121" s="145">
        <v>181489</v>
      </c>
      <c r="J121" s="143">
        <v>169128</v>
      </c>
      <c r="K121" s="145">
        <v>147456</v>
      </c>
      <c r="L121" s="143">
        <v>115834</v>
      </c>
    </row>
    <row r="122" spans="1:12" ht="11.25" customHeight="1">
      <c r="A122" s="142" t="s">
        <v>26</v>
      </c>
      <c r="B122" s="142"/>
      <c r="C122" s="145">
        <v>325610</v>
      </c>
      <c r="D122" s="143">
        <v>300089</v>
      </c>
      <c r="E122" s="145">
        <v>273831</v>
      </c>
      <c r="F122" s="143">
        <v>262024</v>
      </c>
      <c r="G122" s="145">
        <v>310892</v>
      </c>
      <c r="H122" s="143">
        <v>312490</v>
      </c>
      <c r="I122" s="145">
        <v>279708</v>
      </c>
      <c r="J122" s="143">
        <v>218766</v>
      </c>
      <c r="K122" s="145">
        <v>187768</v>
      </c>
      <c r="L122" s="143">
        <v>153873</v>
      </c>
    </row>
    <row r="123" spans="1:12" ht="11.25" customHeight="1">
      <c r="A123" s="142" t="s">
        <v>27</v>
      </c>
      <c r="B123" s="142"/>
      <c r="C123" s="145">
        <v>93986</v>
      </c>
      <c r="D123" s="143">
        <v>87522</v>
      </c>
      <c r="E123" s="145">
        <v>79037</v>
      </c>
      <c r="F123" s="143">
        <v>73642</v>
      </c>
      <c r="G123" s="145">
        <v>74326</v>
      </c>
      <c r="H123" s="143">
        <v>79955</v>
      </c>
      <c r="I123" s="145">
        <v>88194</v>
      </c>
      <c r="J123" s="143">
        <v>75154</v>
      </c>
      <c r="K123" s="145">
        <v>54875</v>
      </c>
      <c r="L123" s="143">
        <v>113415</v>
      </c>
    </row>
    <row r="124" spans="1:12" ht="11.25" customHeight="1">
      <c r="A124" s="142" t="s">
        <v>28</v>
      </c>
      <c r="B124" s="142"/>
      <c r="C124" s="145">
        <v>15244</v>
      </c>
      <c r="D124" s="143">
        <v>11520</v>
      </c>
      <c r="E124" s="145">
        <v>9083</v>
      </c>
      <c r="F124" s="143">
        <v>9037</v>
      </c>
      <c r="G124" s="145">
        <v>9563</v>
      </c>
      <c r="H124" s="143">
        <v>7740</v>
      </c>
      <c r="I124" s="145">
        <v>8866</v>
      </c>
      <c r="J124" s="143">
        <v>6862</v>
      </c>
      <c r="K124" s="145">
        <v>7651</v>
      </c>
      <c r="L124" s="143">
        <v>4415</v>
      </c>
    </row>
    <row r="125" spans="1:12" ht="11.25" customHeight="1">
      <c r="A125" s="147" t="s">
        <v>284</v>
      </c>
      <c r="B125" s="147"/>
      <c r="C125" s="150">
        <v>2129194</v>
      </c>
      <c r="D125" s="148">
        <v>2316021</v>
      </c>
      <c r="E125" s="150">
        <v>2455758</v>
      </c>
      <c r="F125" s="148">
        <v>2584196</v>
      </c>
      <c r="G125" s="150">
        <v>2546134</v>
      </c>
      <c r="H125" s="148">
        <v>2552056</v>
      </c>
      <c r="I125" s="150">
        <v>2670437</v>
      </c>
      <c r="J125" s="148">
        <v>2930530</v>
      </c>
      <c r="K125" s="150">
        <v>3162543</v>
      </c>
      <c r="L125" s="148">
        <v>3391839</v>
      </c>
    </row>
    <row r="126" spans="1:12" ht="11.25" customHeight="1">
      <c r="A126" s="142" t="s">
        <v>23</v>
      </c>
      <c r="B126" s="142"/>
      <c r="C126" s="145">
        <v>430323</v>
      </c>
      <c r="D126" s="143">
        <v>501968</v>
      </c>
      <c r="E126" s="145">
        <v>573029</v>
      </c>
      <c r="F126" s="143">
        <v>599833</v>
      </c>
      <c r="G126" s="145">
        <v>643104</v>
      </c>
      <c r="H126" s="143">
        <v>635803</v>
      </c>
      <c r="I126" s="145">
        <v>634981</v>
      </c>
      <c r="J126" s="143">
        <v>738606</v>
      </c>
      <c r="K126" s="145">
        <v>847095</v>
      </c>
      <c r="L126" s="143">
        <v>893811</v>
      </c>
    </row>
    <row r="127" spans="1:12" ht="11.25" customHeight="1">
      <c r="A127" s="142" t="s">
        <v>24</v>
      </c>
      <c r="B127" s="142"/>
      <c r="C127" s="145">
        <v>266929</v>
      </c>
      <c r="D127" s="143">
        <v>289275</v>
      </c>
      <c r="E127" s="145">
        <v>302534</v>
      </c>
      <c r="F127" s="143">
        <v>319015</v>
      </c>
      <c r="G127" s="145">
        <v>339939</v>
      </c>
      <c r="H127" s="143">
        <v>341036</v>
      </c>
      <c r="I127" s="145">
        <v>353865</v>
      </c>
      <c r="J127" s="143">
        <v>388816</v>
      </c>
      <c r="K127" s="145">
        <v>402062</v>
      </c>
      <c r="L127" s="143">
        <v>405117</v>
      </c>
    </row>
    <row r="128" spans="1:12" ht="11.25" customHeight="1">
      <c r="A128" s="142" t="s">
        <v>25</v>
      </c>
      <c r="B128" s="142"/>
      <c r="C128" s="145">
        <v>391535</v>
      </c>
      <c r="D128" s="143">
        <v>434703</v>
      </c>
      <c r="E128" s="145">
        <v>457516</v>
      </c>
      <c r="F128" s="143">
        <v>462192</v>
      </c>
      <c r="G128" s="145">
        <v>459035</v>
      </c>
      <c r="H128" s="143">
        <v>471283</v>
      </c>
      <c r="I128" s="145">
        <v>530263</v>
      </c>
      <c r="J128" s="143">
        <v>585040</v>
      </c>
      <c r="K128" s="145">
        <v>619931</v>
      </c>
      <c r="L128" s="143">
        <v>561451</v>
      </c>
    </row>
    <row r="129" spans="1:12" ht="11.25" customHeight="1">
      <c r="A129" s="142" t="s">
        <v>26</v>
      </c>
      <c r="B129" s="142"/>
      <c r="C129" s="145">
        <v>720125</v>
      </c>
      <c r="D129" s="143">
        <v>761037</v>
      </c>
      <c r="E129" s="145">
        <v>812252</v>
      </c>
      <c r="F129" s="143">
        <v>857057</v>
      </c>
      <c r="G129" s="145">
        <v>794255</v>
      </c>
      <c r="H129" s="143">
        <v>779624</v>
      </c>
      <c r="I129" s="145">
        <v>796204</v>
      </c>
      <c r="J129" s="143">
        <v>855101</v>
      </c>
      <c r="K129" s="145">
        <v>894041</v>
      </c>
      <c r="L129" s="143">
        <v>840206</v>
      </c>
    </row>
    <row r="130" spans="1:12" ht="11.25" customHeight="1">
      <c r="A130" s="142" t="s">
        <v>27</v>
      </c>
      <c r="B130" s="142"/>
      <c r="C130" s="145">
        <v>267928</v>
      </c>
      <c r="D130" s="143">
        <v>285348</v>
      </c>
      <c r="E130" s="145">
        <v>271616</v>
      </c>
      <c r="F130" s="143">
        <v>310284</v>
      </c>
      <c r="G130" s="145">
        <v>273010</v>
      </c>
      <c r="H130" s="143">
        <v>288796</v>
      </c>
      <c r="I130" s="145">
        <v>315799</v>
      </c>
      <c r="J130" s="143">
        <v>325059</v>
      </c>
      <c r="K130" s="145">
        <v>360653</v>
      </c>
      <c r="L130" s="143">
        <v>656012</v>
      </c>
    </row>
    <row r="131" spans="1:12" ht="11.25" customHeight="1">
      <c r="A131" s="142" t="s">
        <v>28</v>
      </c>
      <c r="B131" s="142"/>
      <c r="C131" s="145">
        <v>52354</v>
      </c>
      <c r="D131" s="143">
        <v>43690</v>
      </c>
      <c r="E131" s="145">
        <v>38811</v>
      </c>
      <c r="F131" s="143">
        <v>35815</v>
      </c>
      <c r="G131" s="145">
        <v>36791</v>
      </c>
      <c r="H131" s="143">
        <v>35514</v>
      </c>
      <c r="I131" s="145">
        <v>39325</v>
      </c>
      <c r="J131" s="143">
        <v>37908</v>
      </c>
      <c r="K131" s="145">
        <v>38761</v>
      </c>
      <c r="L131" s="143">
        <v>35242</v>
      </c>
    </row>
    <row r="132" spans="1:12" ht="11.25" customHeight="1">
      <c r="A132" s="675" t="s">
        <v>301</v>
      </c>
      <c r="B132" s="675"/>
      <c r="C132" s="154"/>
      <c r="D132" s="116"/>
      <c r="E132" s="154"/>
      <c r="F132" s="116"/>
      <c r="G132" s="154"/>
      <c r="H132" s="116"/>
      <c r="I132" s="154"/>
      <c r="J132" s="116"/>
      <c r="K132" s="154"/>
      <c r="L132" s="116"/>
    </row>
    <row r="133" spans="1:12" ht="11.25" customHeight="1">
      <c r="A133" s="147" t="s">
        <v>285</v>
      </c>
      <c r="B133" s="147"/>
      <c r="C133" s="150">
        <v>582378</v>
      </c>
      <c r="D133" s="148">
        <v>604476</v>
      </c>
      <c r="E133" s="150">
        <v>618278</v>
      </c>
      <c r="F133" s="148">
        <v>637255</v>
      </c>
      <c r="G133" s="150">
        <v>660868</v>
      </c>
      <c r="H133" s="148">
        <v>656929</v>
      </c>
      <c r="I133" s="150">
        <v>659945</v>
      </c>
      <c r="J133" s="148">
        <v>691543</v>
      </c>
      <c r="K133" s="150">
        <v>715474</v>
      </c>
      <c r="L133" s="148">
        <v>565661</v>
      </c>
    </row>
    <row r="134" spans="1:12" ht="11.25" customHeight="1">
      <c r="A134" s="142" t="s">
        <v>23</v>
      </c>
      <c r="B134" s="142"/>
      <c r="C134" s="145">
        <v>23772</v>
      </c>
      <c r="D134" s="143">
        <v>26838</v>
      </c>
      <c r="E134" s="145">
        <v>30796</v>
      </c>
      <c r="F134" s="143">
        <v>27200</v>
      </c>
      <c r="G134" s="145">
        <v>25931</v>
      </c>
      <c r="H134" s="143">
        <v>29227</v>
      </c>
      <c r="I134" s="145">
        <v>26400</v>
      </c>
      <c r="J134" s="143">
        <v>34784</v>
      </c>
      <c r="K134" s="145">
        <v>41662</v>
      </c>
      <c r="L134" s="143">
        <v>23220</v>
      </c>
    </row>
    <row r="135" spans="1:12" ht="11.25" customHeight="1">
      <c r="A135" s="142" t="s">
        <v>24</v>
      </c>
      <c r="B135" s="142"/>
      <c r="C135" s="145">
        <v>25434</v>
      </c>
      <c r="D135" s="143">
        <v>28627</v>
      </c>
      <c r="E135" s="145">
        <v>32807</v>
      </c>
      <c r="F135" s="143">
        <v>32262</v>
      </c>
      <c r="G135" s="145">
        <v>29501</v>
      </c>
      <c r="H135" s="143">
        <v>26910</v>
      </c>
      <c r="I135" s="145">
        <v>28024</v>
      </c>
      <c r="J135" s="143">
        <v>37285</v>
      </c>
      <c r="K135" s="145">
        <v>46030</v>
      </c>
      <c r="L135" s="143">
        <v>26900</v>
      </c>
    </row>
    <row r="136" spans="1:12" ht="11.25" customHeight="1">
      <c r="A136" s="142" t="s">
        <v>25</v>
      </c>
      <c r="B136" s="142"/>
      <c r="C136" s="145">
        <v>168460</v>
      </c>
      <c r="D136" s="143">
        <v>168309</v>
      </c>
      <c r="E136" s="145">
        <v>188777</v>
      </c>
      <c r="F136" s="143">
        <v>192167</v>
      </c>
      <c r="G136" s="145">
        <v>205651</v>
      </c>
      <c r="H136" s="143">
        <v>218578</v>
      </c>
      <c r="I136" s="145">
        <v>197393</v>
      </c>
      <c r="J136" s="143">
        <v>215701</v>
      </c>
      <c r="K136" s="145">
        <v>223686</v>
      </c>
      <c r="L136" s="143">
        <v>157019</v>
      </c>
    </row>
    <row r="137" spans="1:12" ht="11.25" customHeight="1">
      <c r="A137" s="142" t="s">
        <v>26</v>
      </c>
      <c r="B137" s="142"/>
      <c r="C137" s="145">
        <v>279011</v>
      </c>
      <c r="D137" s="143">
        <v>288399</v>
      </c>
      <c r="E137" s="145">
        <v>276535</v>
      </c>
      <c r="F137" s="143">
        <v>294770</v>
      </c>
      <c r="G137" s="145">
        <v>316291</v>
      </c>
      <c r="H137" s="143">
        <v>299988</v>
      </c>
      <c r="I137" s="145">
        <v>305496</v>
      </c>
      <c r="J137" s="143">
        <v>298694</v>
      </c>
      <c r="K137" s="145">
        <v>300740</v>
      </c>
      <c r="L137" s="143">
        <v>205220</v>
      </c>
    </row>
    <row r="138" spans="1:12" ht="11.25" customHeight="1">
      <c r="A138" s="142" t="s">
        <v>27</v>
      </c>
      <c r="B138" s="142"/>
      <c r="C138" s="145">
        <v>71162</v>
      </c>
      <c r="D138" s="143">
        <v>81801</v>
      </c>
      <c r="E138" s="145">
        <v>80098</v>
      </c>
      <c r="F138" s="143">
        <v>81623</v>
      </c>
      <c r="G138" s="145">
        <v>73737</v>
      </c>
      <c r="H138" s="143">
        <v>74812</v>
      </c>
      <c r="I138" s="145">
        <v>92975</v>
      </c>
      <c r="J138" s="143">
        <v>95025</v>
      </c>
      <c r="K138" s="145">
        <v>90405</v>
      </c>
      <c r="L138" s="143">
        <v>147342</v>
      </c>
    </row>
    <row r="139" spans="1:12" ht="11.25" customHeight="1">
      <c r="A139" s="142" t="s">
        <v>28</v>
      </c>
      <c r="B139" s="142"/>
      <c r="C139" s="145">
        <v>14539</v>
      </c>
      <c r="D139" s="143">
        <v>10502</v>
      </c>
      <c r="E139" s="145">
        <v>9265</v>
      </c>
      <c r="F139" s="143">
        <v>9233</v>
      </c>
      <c r="G139" s="145">
        <v>9757</v>
      </c>
      <c r="H139" s="143">
        <v>7414</v>
      </c>
      <c r="I139" s="145">
        <v>9657</v>
      </c>
      <c r="J139" s="143">
        <v>10054</v>
      </c>
      <c r="K139" s="145">
        <v>12951</v>
      </c>
      <c r="L139" s="143">
        <v>5960</v>
      </c>
    </row>
    <row r="140" spans="1:12" ht="11.25" customHeight="1">
      <c r="A140" s="147" t="s">
        <v>286</v>
      </c>
      <c r="B140" s="147"/>
      <c r="C140" s="150">
        <v>577880</v>
      </c>
      <c r="D140" s="148">
        <v>602498</v>
      </c>
      <c r="E140" s="150">
        <v>619960</v>
      </c>
      <c r="F140" s="148">
        <v>634242</v>
      </c>
      <c r="G140" s="150">
        <v>647387</v>
      </c>
      <c r="H140" s="148">
        <v>657583</v>
      </c>
      <c r="I140" s="150">
        <v>667274</v>
      </c>
      <c r="J140" s="148">
        <v>694690</v>
      </c>
      <c r="K140" s="150">
        <v>721384</v>
      </c>
      <c r="L140" s="148">
        <v>668830</v>
      </c>
    </row>
    <row r="141" spans="1:12" ht="11.25" customHeight="1">
      <c r="A141" s="142" t="s">
        <v>23</v>
      </c>
      <c r="B141" s="142"/>
      <c r="C141" s="145">
        <v>42196</v>
      </c>
      <c r="D141" s="143">
        <v>49979</v>
      </c>
      <c r="E141" s="145">
        <v>63638</v>
      </c>
      <c r="F141" s="143">
        <v>59845</v>
      </c>
      <c r="G141" s="145">
        <v>44466</v>
      </c>
      <c r="H141" s="143">
        <v>54458</v>
      </c>
      <c r="I141" s="145">
        <v>57957</v>
      </c>
      <c r="J141" s="143">
        <v>70421</v>
      </c>
      <c r="K141" s="145">
        <v>89993</v>
      </c>
      <c r="L141" s="143">
        <v>70360</v>
      </c>
    </row>
    <row r="142" spans="1:12" ht="11.25" customHeight="1">
      <c r="A142" s="142" t="s">
        <v>24</v>
      </c>
      <c r="B142" s="142"/>
      <c r="C142" s="145">
        <v>47043</v>
      </c>
      <c r="D142" s="143">
        <v>50566</v>
      </c>
      <c r="E142" s="145">
        <v>52846</v>
      </c>
      <c r="F142" s="143">
        <v>56101</v>
      </c>
      <c r="G142" s="145">
        <v>55029</v>
      </c>
      <c r="H142" s="143">
        <v>50878</v>
      </c>
      <c r="I142" s="145">
        <v>62634</v>
      </c>
      <c r="J142" s="143">
        <v>68310</v>
      </c>
      <c r="K142" s="145">
        <v>76655</v>
      </c>
      <c r="L142" s="143">
        <v>57947</v>
      </c>
    </row>
    <row r="143" spans="1:12" ht="11.25" customHeight="1">
      <c r="A143" s="142" t="s">
        <v>25</v>
      </c>
      <c r="B143" s="142"/>
      <c r="C143" s="145">
        <v>138352</v>
      </c>
      <c r="D143" s="143">
        <v>145651</v>
      </c>
      <c r="E143" s="145">
        <v>145580</v>
      </c>
      <c r="F143" s="143">
        <v>157630</v>
      </c>
      <c r="G143" s="145">
        <v>158087</v>
      </c>
      <c r="H143" s="143">
        <v>170831</v>
      </c>
      <c r="I143" s="145">
        <v>165534</v>
      </c>
      <c r="J143" s="143">
        <v>179590</v>
      </c>
      <c r="K143" s="145">
        <v>174200</v>
      </c>
      <c r="L143" s="143">
        <v>142094</v>
      </c>
    </row>
    <row r="144" spans="1:12" ht="11.25" customHeight="1">
      <c r="A144" s="142" t="s">
        <v>26</v>
      </c>
      <c r="B144" s="142"/>
      <c r="C144" s="145">
        <v>251829</v>
      </c>
      <c r="D144" s="143">
        <v>255195</v>
      </c>
      <c r="E144" s="145">
        <v>270554</v>
      </c>
      <c r="F144" s="143">
        <v>264826</v>
      </c>
      <c r="G144" s="145">
        <v>296614</v>
      </c>
      <c r="H144" s="143">
        <v>286697</v>
      </c>
      <c r="I144" s="145">
        <v>275685</v>
      </c>
      <c r="J144" s="143">
        <v>271923</v>
      </c>
      <c r="K144" s="145">
        <v>263966</v>
      </c>
      <c r="L144" s="143">
        <v>218373</v>
      </c>
    </row>
    <row r="145" spans="1:12" ht="13.5" customHeight="1">
      <c r="A145" s="142" t="s">
        <v>27</v>
      </c>
      <c r="B145" s="142"/>
      <c r="C145" s="145">
        <v>84891</v>
      </c>
      <c r="D145" s="143">
        <v>88630</v>
      </c>
      <c r="E145" s="145">
        <v>75925</v>
      </c>
      <c r="F145" s="143">
        <v>85520</v>
      </c>
      <c r="G145" s="145">
        <v>79851</v>
      </c>
      <c r="H145" s="143">
        <v>79959</v>
      </c>
      <c r="I145" s="145">
        <v>97484</v>
      </c>
      <c r="J145" s="143">
        <v>93649</v>
      </c>
      <c r="K145" s="145">
        <v>105687</v>
      </c>
      <c r="L145" s="143">
        <v>173441</v>
      </c>
    </row>
    <row r="146" spans="1:12" ht="13.5" customHeight="1">
      <c r="A146" s="142" t="s">
        <v>28</v>
      </c>
      <c r="B146" s="142"/>
      <c r="C146" s="145">
        <v>13569</v>
      </c>
      <c r="D146" s="143">
        <v>12477</v>
      </c>
      <c r="E146" s="145">
        <v>11417</v>
      </c>
      <c r="F146" s="143">
        <v>10320</v>
      </c>
      <c r="G146" s="145">
        <v>13340</v>
      </c>
      <c r="H146" s="143">
        <v>14760</v>
      </c>
      <c r="I146" s="145">
        <v>7980</v>
      </c>
      <c r="J146" s="143">
        <v>10797</v>
      </c>
      <c r="K146" s="145">
        <v>10883</v>
      </c>
      <c r="L146" s="143">
        <v>6615</v>
      </c>
    </row>
    <row r="147" spans="1:12" ht="13.5" customHeight="1">
      <c r="A147" s="147" t="s">
        <v>287</v>
      </c>
      <c r="B147" s="147"/>
      <c r="C147" s="150">
        <v>584131</v>
      </c>
      <c r="D147" s="148">
        <v>611348</v>
      </c>
      <c r="E147" s="150">
        <v>626764</v>
      </c>
      <c r="F147" s="148">
        <v>639568</v>
      </c>
      <c r="G147" s="150">
        <v>655179</v>
      </c>
      <c r="H147" s="148">
        <v>665537</v>
      </c>
      <c r="I147" s="150">
        <v>675284</v>
      </c>
      <c r="J147" s="148">
        <v>706292</v>
      </c>
      <c r="K147" s="150">
        <v>736956</v>
      </c>
      <c r="L147" s="148">
        <v>758964</v>
      </c>
    </row>
    <row r="148" spans="1:12" ht="13.5" customHeight="1">
      <c r="A148" s="142" t="s">
        <v>23</v>
      </c>
      <c r="B148" s="142"/>
      <c r="C148" s="145">
        <v>83981</v>
      </c>
      <c r="D148" s="143">
        <v>92221</v>
      </c>
      <c r="E148" s="145">
        <v>111491</v>
      </c>
      <c r="F148" s="143">
        <v>117555</v>
      </c>
      <c r="G148" s="145">
        <v>104132</v>
      </c>
      <c r="H148" s="143">
        <v>107988</v>
      </c>
      <c r="I148" s="145">
        <v>111837</v>
      </c>
      <c r="J148" s="143">
        <v>146947</v>
      </c>
      <c r="K148" s="145">
        <v>173431</v>
      </c>
      <c r="L148" s="143">
        <v>153829</v>
      </c>
    </row>
    <row r="149" spans="1:12" ht="13.5" customHeight="1">
      <c r="A149" s="142" t="s">
        <v>24</v>
      </c>
      <c r="B149" s="142"/>
      <c r="C149" s="145">
        <v>65972</v>
      </c>
      <c r="D149" s="143">
        <v>66033</v>
      </c>
      <c r="E149" s="145">
        <v>69050</v>
      </c>
      <c r="F149" s="143">
        <v>69387</v>
      </c>
      <c r="G149" s="145">
        <v>80101</v>
      </c>
      <c r="H149" s="143">
        <v>78074</v>
      </c>
      <c r="I149" s="145">
        <v>87886</v>
      </c>
      <c r="J149" s="143">
        <v>89852</v>
      </c>
      <c r="K149" s="145">
        <v>93033</v>
      </c>
      <c r="L149" s="143">
        <v>90713</v>
      </c>
    </row>
    <row r="150" spans="1:12" ht="13.5" customHeight="1">
      <c r="A150" s="142" t="s">
        <v>25</v>
      </c>
      <c r="B150" s="142"/>
      <c r="C150" s="145">
        <v>118277</v>
      </c>
      <c r="D150" s="143">
        <v>126909</v>
      </c>
      <c r="E150" s="145">
        <v>137428</v>
      </c>
      <c r="F150" s="143">
        <v>126218</v>
      </c>
      <c r="G150" s="145">
        <v>145945</v>
      </c>
      <c r="H150" s="143">
        <v>143459</v>
      </c>
      <c r="I150" s="145">
        <v>150479</v>
      </c>
      <c r="J150" s="143">
        <v>147864</v>
      </c>
      <c r="K150" s="145">
        <v>150368</v>
      </c>
      <c r="L150" s="143">
        <v>131113</v>
      </c>
    </row>
    <row r="151" spans="1:12" ht="13.5" customHeight="1">
      <c r="A151" s="142" t="s">
        <v>26</v>
      </c>
      <c r="B151" s="142"/>
      <c r="C151" s="145">
        <v>222877</v>
      </c>
      <c r="D151" s="143">
        <v>231293</v>
      </c>
      <c r="E151" s="145">
        <v>224301</v>
      </c>
      <c r="F151" s="143">
        <v>224786</v>
      </c>
      <c r="G151" s="145">
        <v>229080</v>
      </c>
      <c r="H151" s="143">
        <v>237138</v>
      </c>
      <c r="I151" s="145">
        <v>228013</v>
      </c>
      <c r="J151" s="143">
        <v>227099</v>
      </c>
      <c r="K151" s="145">
        <v>225546</v>
      </c>
      <c r="L151" s="143">
        <v>209721</v>
      </c>
    </row>
    <row r="152" spans="1:12" ht="13.5" customHeight="1">
      <c r="A152" s="142" t="s">
        <v>27</v>
      </c>
      <c r="B152" s="142"/>
      <c r="C152" s="145">
        <v>79150</v>
      </c>
      <c r="D152" s="143">
        <v>83303</v>
      </c>
      <c r="E152" s="145">
        <v>74762</v>
      </c>
      <c r="F152" s="143">
        <v>90459</v>
      </c>
      <c r="G152" s="145">
        <v>83030</v>
      </c>
      <c r="H152" s="143">
        <v>89384</v>
      </c>
      <c r="I152" s="145">
        <v>87833</v>
      </c>
      <c r="J152" s="143">
        <v>86381</v>
      </c>
      <c r="K152" s="145">
        <v>86547</v>
      </c>
      <c r="L152" s="143">
        <v>164198</v>
      </c>
    </row>
    <row r="153" spans="1:12" ht="13.5" customHeight="1">
      <c r="A153" s="142" t="s">
        <v>28</v>
      </c>
      <c r="B153" s="142"/>
      <c r="C153" s="145">
        <v>13874</v>
      </c>
      <c r="D153" s="143">
        <v>11589</v>
      </c>
      <c r="E153" s="145">
        <v>9732</v>
      </c>
      <c r="F153" s="143">
        <v>11163</v>
      </c>
      <c r="G153" s="145">
        <v>12891</v>
      </c>
      <c r="H153" s="143">
        <v>9494</v>
      </c>
      <c r="I153" s="145">
        <v>9236</v>
      </c>
      <c r="J153" s="143">
        <v>8149</v>
      </c>
      <c r="K153" s="145">
        <v>8031</v>
      </c>
      <c r="L153" s="143">
        <v>9390</v>
      </c>
    </row>
    <row r="154" spans="1:12" ht="13.5" customHeight="1">
      <c r="A154" s="147" t="s">
        <v>288</v>
      </c>
      <c r="B154" s="147"/>
      <c r="C154" s="150">
        <v>594066</v>
      </c>
      <c r="D154" s="148">
        <v>615079</v>
      </c>
      <c r="E154" s="150">
        <v>633252</v>
      </c>
      <c r="F154" s="148">
        <v>648857</v>
      </c>
      <c r="G154" s="150">
        <v>670212</v>
      </c>
      <c r="H154" s="148">
        <v>671157</v>
      </c>
      <c r="I154" s="150">
        <v>680855</v>
      </c>
      <c r="J154" s="148">
        <v>712305</v>
      </c>
      <c r="K154" s="150">
        <v>741942</v>
      </c>
      <c r="L154" s="148">
        <v>839457</v>
      </c>
    </row>
    <row r="155" spans="1:12" ht="13.5" customHeight="1">
      <c r="A155" s="142" t="s">
        <v>23</v>
      </c>
      <c r="B155" s="142"/>
      <c r="C155" s="145">
        <v>129998</v>
      </c>
      <c r="D155" s="143">
        <v>158022</v>
      </c>
      <c r="E155" s="145">
        <v>173852</v>
      </c>
      <c r="F155" s="143">
        <v>177844</v>
      </c>
      <c r="G155" s="145">
        <v>213817</v>
      </c>
      <c r="H155" s="143">
        <v>198927</v>
      </c>
      <c r="I155" s="145">
        <v>185912</v>
      </c>
      <c r="J155" s="143">
        <v>201882</v>
      </c>
      <c r="K155" s="145">
        <v>235464</v>
      </c>
      <c r="L155" s="143">
        <v>223432</v>
      </c>
    </row>
    <row r="156" spans="1:12" ht="13.5" customHeight="1">
      <c r="A156" s="142" t="s">
        <v>24</v>
      </c>
      <c r="B156" s="142"/>
      <c r="C156" s="145">
        <v>76407</v>
      </c>
      <c r="D156" s="143">
        <v>77708</v>
      </c>
      <c r="E156" s="145">
        <v>81191</v>
      </c>
      <c r="F156" s="143">
        <v>88197</v>
      </c>
      <c r="G156" s="145">
        <v>100516</v>
      </c>
      <c r="H156" s="143">
        <v>107237</v>
      </c>
      <c r="I156" s="145">
        <v>96945</v>
      </c>
      <c r="J156" s="143">
        <v>106727</v>
      </c>
      <c r="K156" s="145">
        <v>102207</v>
      </c>
      <c r="L156" s="143">
        <v>101412</v>
      </c>
    </row>
    <row r="157" spans="1:12" ht="13.5" customHeight="1">
      <c r="A157" s="142" t="s">
        <v>25</v>
      </c>
      <c r="B157" s="142"/>
      <c r="C157" s="145">
        <v>107669</v>
      </c>
      <c r="D157" s="143">
        <v>114863</v>
      </c>
      <c r="E157" s="145">
        <v>106942</v>
      </c>
      <c r="F157" s="143">
        <v>105045</v>
      </c>
      <c r="G157" s="145">
        <v>111645</v>
      </c>
      <c r="H157" s="143">
        <v>110589</v>
      </c>
      <c r="I157" s="145">
        <v>136575</v>
      </c>
      <c r="J157" s="143">
        <v>132868</v>
      </c>
      <c r="K157" s="145">
        <v>138701</v>
      </c>
      <c r="L157" s="143">
        <v>140501</v>
      </c>
    </row>
    <row r="158" spans="1:12" ht="13.5" customHeight="1">
      <c r="A158" s="142" t="s">
        <v>26</v>
      </c>
      <c r="B158" s="142"/>
      <c r="C158" s="145">
        <v>191616</v>
      </c>
      <c r="D158" s="143">
        <v>181543</v>
      </c>
      <c r="E158" s="145">
        <v>184629</v>
      </c>
      <c r="F158" s="143">
        <v>191903</v>
      </c>
      <c r="G158" s="145">
        <v>169130</v>
      </c>
      <c r="H158" s="143">
        <v>171731</v>
      </c>
      <c r="I158" s="145">
        <v>178643</v>
      </c>
      <c r="J158" s="143">
        <v>181783</v>
      </c>
      <c r="K158" s="145">
        <v>178153</v>
      </c>
      <c r="L158" s="143">
        <v>201916</v>
      </c>
    </row>
    <row r="159" spans="1:12" ht="13.5" customHeight="1">
      <c r="A159" s="142" t="s">
        <v>27</v>
      </c>
      <c r="B159" s="142"/>
      <c r="C159" s="145">
        <v>73990</v>
      </c>
      <c r="D159" s="143">
        <v>71846</v>
      </c>
      <c r="E159" s="145">
        <v>75395</v>
      </c>
      <c r="F159" s="143">
        <v>75739</v>
      </c>
      <c r="G159" s="145">
        <v>68276</v>
      </c>
      <c r="H159" s="143">
        <v>74462</v>
      </c>
      <c r="I159" s="145">
        <v>69260</v>
      </c>
      <c r="J159" s="143">
        <v>81214</v>
      </c>
      <c r="K159" s="145">
        <v>78845</v>
      </c>
      <c r="L159" s="143">
        <v>163877</v>
      </c>
    </row>
    <row r="160" spans="1:12" ht="13.5" customHeight="1">
      <c r="A160" s="142" t="s">
        <v>28</v>
      </c>
      <c r="B160" s="142"/>
      <c r="C160" s="145">
        <v>14386</v>
      </c>
      <c r="D160" s="143">
        <v>11097</v>
      </c>
      <c r="E160" s="145">
        <v>11243</v>
      </c>
      <c r="F160" s="143">
        <v>10129</v>
      </c>
      <c r="G160" s="145">
        <v>6828</v>
      </c>
      <c r="H160" s="143">
        <v>8211</v>
      </c>
      <c r="I160" s="145">
        <v>13520</v>
      </c>
      <c r="J160" s="143">
        <v>7831</v>
      </c>
      <c r="K160" s="145">
        <v>8572</v>
      </c>
      <c r="L160" s="143">
        <v>8319</v>
      </c>
    </row>
    <row r="161" spans="1:12" ht="13.5" customHeight="1">
      <c r="A161" s="147" t="s">
        <v>289</v>
      </c>
      <c r="B161" s="147"/>
      <c r="C161" s="150">
        <v>602983</v>
      </c>
      <c r="D161" s="148">
        <v>626958</v>
      </c>
      <c r="E161" s="150">
        <v>642644</v>
      </c>
      <c r="F161" s="148">
        <v>657337</v>
      </c>
      <c r="G161" s="150">
        <v>680915</v>
      </c>
      <c r="H161" s="148">
        <v>684078</v>
      </c>
      <c r="I161" s="150">
        <v>686467</v>
      </c>
      <c r="J161" s="148">
        <v>722045</v>
      </c>
      <c r="K161" s="150">
        <v>753504</v>
      </c>
      <c r="L161" s="148">
        <v>1043387</v>
      </c>
    </row>
    <row r="162" spans="1:12" ht="13.5" customHeight="1">
      <c r="A162" s="142" t="s">
        <v>23</v>
      </c>
      <c r="B162" s="142"/>
      <c r="C162" s="145">
        <v>186327</v>
      </c>
      <c r="D162" s="143">
        <v>212557</v>
      </c>
      <c r="E162" s="145">
        <v>229427</v>
      </c>
      <c r="F162" s="143">
        <v>244687</v>
      </c>
      <c r="G162" s="145">
        <v>286299</v>
      </c>
      <c r="H162" s="143">
        <v>281947</v>
      </c>
      <c r="I162" s="145">
        <v>281008</v>
      </c>
      <c r="J162" s="143">
        <v>310614</v>
      </c>
      <c r="K162" s="145">
        <v>329887</v>
      </c>
      <c r="L162" s="143">
        <v>442778</v>
      </c>
    </row>
    <row r="163" spans="1:12" ht="13.5" customHeight="1">
      <c r="A163" s="142" t="s">
        <v>24</v>
      </c>
      <c r="B163" s="142"/>
      <c r="C163" s="145">
        <v>93010</v>
      </c>
      <c r="D163" s="143">
        <v>101712</v>
      </c>
      <c r="E163" s="145">
        <v>102926</v>
      </c>
      <c r="F163" s="143">
        <v>104645</v>
      </c>
      <c r="G163" s="145">
        <v>112328</v>
      </c>
      <c r="H163" s="143">
        <v>112259</v>
      </c>
      <c r="I163" s="145">
        <v>107846</v>
      </c>
      <c r="J163" s="143">
        <v>114384</v>
      </c>
      <c r="K163" s="145">
        <v>112129</v>
      </c>
      <c r="L163" s="143">
        <v>149228</v>
      </c>
    </row>
    <row r="164" spans="1:12" ht="13.5" customHeight="1">
      <c r="A164" s="142" t="s">
        <v>25</v>
      </c>
      <c r="B164" s="142"/>
      <c r="C164" s="145">
        <v>84100</v>
      </c>
      <c r="D164" s="143">
        <v>83810</v>
      </c>
      <c r="E164" s="145">
        <v>85080</v>
      </c>
      <c r="F164" s="143">
        <v>74528</v>
      </c>
      <c r="G164" s="145">
        <v>72359</v>
      </c>
      <c r="H164" s="143">
        <v>85400</v>
      </c>
      <c r="I164" s="145">
        <v>94867</v>
      </c>
      <c r="J164" s="143">
        <v>101641</v>
      </c>
      <c r="K164" s="145">
        <v>101445</v>
      </c>
      <c r="L164" s="143">
        <v>126035</v>
      </c>
    </row>
    <row r="165" spans="1:12" ht="13.5" customHeight="1">
      <c r="A165" s="142" t="s">
        <v>26</v>
      </c>
      <c r="B165" s="142"/>
      <c r="C165" s="145">
        <v>160053</v>
      </c>
      <c r="D165" s="143">
        <v>154300</v>
      </c>
      <c r="E165" s="145">
        <v>163362</v>
      </c>
      <c r="F165" s="143">
        <v>170836</v>
      </c>
      <c r="G165" s="145">
        <v>150615</v>
      </c>
      <c r="H165" s="143">
        <v>139639</v>
      </c>
      <c r="I165" s="145">
        <v>128298</v>
      </c>
      <c r="J165" s="143">
        <v>131532</v>
      </c>
      <c r="K165" s="145">
        <v>142030</v>
      </c>
      <c r="L165" s="143">
        <v>183298</v>
      </c>
    </row>
    <row r="166" spans="1:12" ht="13.5" customHeight="1">
      <c r="A166" s="142" t="s">
        <v>27</v>
      </c>
      <c r="B166" s="142"/>
      <c r="C166" s="145">
        <v>65129</v>
      </c>
      <c r="D166" s="143">
        <v>63778</v>
      </c>
      <c r="E166" s="145">
        <v>54639</v>
      </c>
      <c r="F166" s="143">
        <v>58405</v>
      </c>
      <c r="G166" s="145">
        <v>54561</v>
      </c>
      <c r="H166" s="143">
        <v>60322</v>
      </c>
      <c r="I166" s="145">
        <v>66303</v>
      </c>
      <c r="J166" s="143">
        <v>55117</v>
      </c>
      <c r="K166" s="145">
        <v>61121</v>
      </c>
      <c r="L166" s="143">
        <v>131916</v>
      </c>
    </row>
    <row r="167" spans="1:12" ht="13.5" customHeight="1" thickBot="1">
      <c r="A167" s="155" t="s">
        <v>28</v>
      </c>
      <c r="B167" s="155"/>
      <c r="C167" s="158">
        <v>14364</v>
      </c>
      <c r="D167" s="159">
        <v>10801</v>
      </c>
      <c r="E167" s="158">
        <v>7210</v>
      </c>
      <c r="F167" s="159">
        <v>4236</v>
      </c>
      <c r="G167" s="158">
        <v>4753</v>
      </c>
      <c r="H167" s="159">
        <v>4511</v>
      </c>
      <c r="I167" s="158">
        <v>8145</v>
      </c>
      <c r="J167" s="159">
        <v>8757</v>
      </c>
      <c r="K167" s="158">
        <v>6892</v>
      </c>
      <c r="L167" s="159">
        <v>10132</v>
      </c>
    </row>
    <row r="168" spans="1:12" ht="13.5" customHeight="1" thickTop="1">
      <c r="A168" s="128" t="s">
        <v>462</v>
      </c>
      <c r="B168" s="160"/>
      <c r="C168" s="125"/>
      <c r="D168" s="125"/>
      <c r="E168" s="125"/>
      <c r="F168" s="125"/>
      <c r="G168" s="125"/>
      <c r="H168" s="207"/>
      <c r="I168" s="125"/>
      <c r="J168" s="125"/>
      <c r="K168" s="125"/>
      <c r="L168" s="125"/>
    </row>
    <row r="169" spans="1:12" ht="23.25" customHeight="1">
      <c r="A169" s="667" t="s">
        <v>459</v>
      </c>
      <c r="B169" s="667"/>
      <c r="C169" s="667"/>
      <c r="D169" s="667"/>
      <c r="E169" s="667"/>
      <c r="F169" s="667"/>
      <c r="G169" s="667"/>
      <c r="H169" s="667"/>
      <c r="I169" s="667"/>
      <c r="J169" s="667"/>
      <c r="K169" s="667"/>
      <c r="L169" s="667"/>
    </row>
    <row r="170" spans="1:12" ht="12.75">
      <c r="A170" s="679" t="s">
        <v>411</v>
      </c>
      <c r="B170" s="679"/>
      <c r="C170" s="679"/>
      <c r="D170" s="679"/>
      <c r="E170" s="679"/>
      <c r="F170" s="679"/>
      <c r="G170" s="679"/>
      <c r="H170" s="679"/>
      <c r="I170" s="679"/>
      <c r="J170" s="679"/>
      <c r="K170" s="679"/>
      <c r="L170" s="679"/>
    </row>
    <row r="171" spans="1:12" ht="13.5" hidden="1" customHeight="1">
      <c r="B171" s="123"/>
      <c r="C171" s="123"/>
      <c r="D171" s="123"/>
      <c r="E171" s="125"/>
      <c r="F171" s="125"/>
      <c r="G171" s="125"/>
      <c r="H171" s="207"/>
      <c r="I171" s="125"/>
      <c r="J171" s="125"/>
      <c r="K171" s="125"/>
      <c r="L171" s="125"/>
    </row>
    <row r="172" spans="1:12" ht="13.5" hidden="1" customHeight="1">
      <c r="B172" s="125"/>
      <c r="C172" s="125"/>
      <c r="D172" s="125"/>
      <c r="E172" s="125"/>
      <c r="F172" s="125"/>
      <c r="G172" s="125"/>
      <c r="H172" s="207"/>
      <c r="I172" s="125"/>
      <c r="J172" s="125"/>
      <c r="K172" s="125"/>
      <c r="L172" s="125"/>
    </row>
    <row r="173" spans="1:12" ht="12.75" hidden="1"/>
    <row r="174" spans="1:12" ht="12.75" hidden="1"/>
    <row r="175" spans="1:12" ht="12.75" hidden="1"/>
    <row r="176" spans="1:12" ht="12.75" hidden="1"/>
    <row r="177" ht="12.75" hidden="1"/>
    <row r="178" ht="12.75" hidden="1"/>
    <row r="179" ht="12.75" hidden="1"/>
    <row r="180" ht="12.75" hidden="1"/>
    <row r="181" ht="12.75" hidden="1"/>
    <row r="182" ht="12.75" hidden="1"/>
    <row r="183" ht="12.75" hidden="1"/>
    <row r="184" ht="12.75" hidden="1"/>
    <row r="185" ht="12.75" hidden="1"/>
    <row r="186" ht="12.75" hidden="1"/>
    <row r="187" ht="12.75" hidden="1"/>
    <row r="188" ht="12.75" hidden="1"/>
    <row r="189" ht="12.75" hidden="1"/>
    <row r="190" ht="12.75" hidden="1"/>
    <row r="191" ht="12.75" hidden="1"/>
    <row r="192" ht="12.75" hidden="1"/>
    <row r="193" ht="12.75" hidden="1"/>
    <row r="194" ht="12.75" hidden="1"/>
    <row r="195" ht="12.75" hidden="1"/>
    <row r="196" ht="12.75" hidden="1"/>
    <row r="197" ht="12.75" hidden="1"/>
    <row r="198" ht="12.75" hidden="1"/>
    <row r="199" ht="12.75" hidden="1"/>
    <row r="200" ht="12.75" hidden="1"/>
    <row r="201" ht="12.75" hidden="1"/>
    <row r="202" ht="12.75" hidden="1"/>
    <row r="203" ht="12.75" hidden="1"/>
    <row r="204" ht="12.75" hidden="1"/>
    <row r="205" ht="12.75" hidden="1"/>
    <row r="206" ht="12.75" hidden="1"/>
    <row r="207" ht="12.75" hidden="1"/>
    <row r="208" ht="12.75" hidden="1"/>
    <row r="209" ht="12.75" hidden="1"/>
    <row r="210" ht="12.75" hidden="1"/>
    <row r="211" ht="12.75" hidden="1"/>
    <row r="212" ht="12.75" hidden="1"/>
    <row r="213" ht="12.75" hidden="1"/>
    <row r="214" ht="12.75" hidden="1"/>
    <row r="215" ht="12.75" hidden="1"/>
    <row r="216" ht="12.75" hidden="1"/>
    <row r="217" ht="12.75" hidden="1"/>
    <row r="218" ht="12.75" hidden="1"/>
    <row r="219" ht="12.75" hidden="1"/>
    <row r="220" ht="12.75" hidden="1"/>
    <row r="221" ht="12.75" hidden="1"/>
    <row r="222" ht="12.75" hidden="1"/>
    <row r="223" ht="12.75" hidden="1"/>
    <row r="224" ht="12.75" hidden="1"/>
    <row r="225" spans="1:12" ht="12.75" hidden="1"/>
    <row r="226" spans="1:12" ht="12.75" hidden="1"/>
    <row r="227" spans="1:12" ht="12.75" hidden="1"/>
    <row r="228" spans="1:12" ht="12.75" hidden="1"/>
    <row r="229" spans="1:12" ht="12.75" hidden="1"/>
    <row r="230" spans="1:12" ht="12.75" hidden="1"/>
    <row r="231" spans="1:12" ht="12.75" hidden="1"/>
    <row r="232" spans="1:12" ht="27" hidden="1" customHeight="1"/>
    <row r="233" spans="1:12" s="91" customFormat="1" ht="20.25" hidden="1" customHeight="1">
      <c r="A233"/>
      <c r="B233"/>
      <c r="C233"/>
      <c r="D233"/>
      <c r="E233"/>
      <c r="F233"/>
      <c r="G233"/>
      <c r="H233"/>
      <c r="I233"/>
      <c r="J233" s="29"/>
      <c r="K233"/>
      <c r="L233" s="29"/>
    </row>
    <row r="234" spans="1:12" ht="39.75" hidden="1" customHeight="1"/>
    <row r="235" spans="1:12" ht="39.75" hidden="1" customHeight="1"/>
  </sheetData>
  <mergeCells count="11">
    <mergeCell ref="A170:L170"/>
    <mergeCell ref="A132:B132"/>
    <mergeCell ref="A8:B8"/>
    <mergeCell ref="A16:B16"/>
    <mergeCell ref="A102:B102"/>
    <mergeCell ref="A169:L169"/>
    <mergeCell ref="A4:L4"/>
    <mergeCell ref="A3:L3"/>
    <mergeCell ref="A1:L1"/>
    <mergeCell ref="C5:L6"/>
    <mergeCell ref="A7:B7"/>
  </mergeCells>
  <hyperlinks>
    <hyperlink ref="A5" location="Índice!A1" display="Índice" xr:uid="{00000000-0004-0000-0300-000000000000}"/>
  </hyperlinks>
  <printOptions horizontalCentered="1"/>
  <pageMargins left="0.23622047244094491" right="0.23622047244094491" top="0.74803149606299213" bottom="0.74803149606299213" header="0.31496062992125984" footer="0.31496062992125984"/>
  <pageSetup scale="95" orientation="landscape" r:id="rId1"/>
  <headerFooter alignWithMargins="0">
    <oddFooter>&amp;R&amp;P</oddFooter>
  </headerFooter>
  <rowBreaks count="2" manualBreakCount="2">
    <brk id="172" max="16383" man="1"/>
    <brk id="202"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00000"/>
  </sheetPr>
  <dimension ref="A1:R56"/>
  <sheetViews>
    <sheetView workbookViewId="0">
      <selection activeCell="B5" sqref="B5:C6"/>
    </sheetView>
  </sheetViews>
  <sheetFormatPr defaultColWidth="0" defaultRowHeight="12.75" zeroHeight="1"/>
  <cols>
    <col min="1" max="1" width="8.5703125" customWidth="1"/>
    <col min="2" max="2" width="43.42578125" customWidth="1"/>
    <col min="3" max="3" width="19.7109375" customWidth="1"/>
    <col min="4" max="18" width="0" hidden="1" customWidth="1"/>
    <col min="19" max="16384" width="11.42578125" hidden="1"/>
  </cols>
  <sheetData>
    <row r="1" spans="1:18" s="722" customFormat="1" ht="18">
      <c r="A1" s="722" t="s">
        <v>159</v>
      </c>
    </row>
    <row r="2" spans="1:18" s="723" customFormat="1" ht="15"/>
    <row r="3" spans="1:18" ht="15">
      <c r="A3" s="706" t="s">
        <v>347</v>
      </c>
      <c r="B3" s="706"/>
      <c r="C3" s="706"/>
      <c r="D3" s="36"/>
      <c r="E3" s="36"/>
      <c r="F3" s="36"/>
      <c r="G3" s="36"/>
      <c r="H3" s="36"/>
      <c r="I3" s="36"/>
      <c r="J3" s="36"/>
      <c r="K3" s="36"/>
      <c r="L3" s="36"/>
      <c r="M3" s="36"/>
      <c r="N3" s="36"/>
      <c r="O3" s="36"/>
      <c r="P3" s="36"/>
      <c r="Q3" s="36"/>
      <c r="R3" s="36"/>
    </row>
    <row r="4" spans="1:18" ht="15">
      <c r="A4" s="723">
        <v>2005</v>
      </c>
      <c r="B4" s="728"/>
      <c r="C4" s="728"/>
    </row>
    <row r="5" spans="1:18" ht="16.5" customHeight="1">
      <c r="A5" s="37" t="s">
        <v>202</v>
      </c>
      <c r="B5" s="725" t="s">
        <v>337</v>
      </c>
      <c r="C5" s="725"/>
    </row>
    <row r="6" spans="1:18" ht="16.5" customHeight="1" thickBot="1">
      <c r="A6" s="38"/>
      <c r="B6" s="726"/>
      <c r="C6" s="726"/>
    </row>
    <row r="7" spans="1:18" ht="13.5" thickTop="1">
      <c r="A7" s="729" t="s">
        <v>22</v>
      </c>
      <c r="B7" s="729"/>
      <c r="C7" s="57">
        <v>2005</v>
      </c>
    </row>
    <row r="8" spans="1:18" ht="13.5">
      <c r="A8" s="25" t="s">
        <v>9</v>
      </c>
      <c r="B8" s="26"/>
      <c r="C8" s="49">
        <v>167585</v>
      </c>
    </row>
    <row r="9" spans="1:18" ht="12" customHeight="1">
      <c r="A9" s="730" t="s">
        <v>167</v>
      </c>
      <c r="B9" s="730"/>
      <c r="C9" s="65"/>
    </row>
    <row r="10" spans="1:18" ht="12" customHeight="1">
      <c r="A10" s="22" t="s">
        <v>68</v>
      </c>
      <c r="B10" s="23"/>
      <c r="C10" s="50">
        <v>104261</v>
      </c>
    </row>
    <row r="11" spans="1:18" ht="12" customHeight="1">
      <c r="A11" s="22" t="s">
        <v>10</v>
      </c>
      <c r="B11" s="23"/>
      <c r="C11" s="50">
        <v>63324</v>
      </c>
    </row>
    <row r="12" spans="1:18" ht="12" customHeight="1">
      <c r="A12" s="727" t="s">
        <v>275</v>
      </c>
      <c r="B12" s="727"/>
      <c r="C12" s="47"/>
    </row>
    <row r="13" spans="1:18" ht="12" customHeight="1">
      <c r="A13" s="24" t="s">
        <v>38</v>
      </c>
      <c r="B13" s="23"/>
      <c r="C13" s="50">
        <v>77101</v>
      </c>
    </row>
    <row r="14" spans="1:18" ht="12" customHeight="1">
      <c r="A14" s="24" t="s">
        <v>2</v>
      </c>
      <c r="B14" s="23"/>
      <c r="C14" s="50">
        <v>16641</v>
      </c>
    </row>
    <row r="15" spans="1:18" ht="12" customHeight="1">
      <c r="A15" s="24" t="s">
        <v>150</v>
      </c>
      <c r="B15" s="23"/>
      <c r="C15" s="50">
        <v>9608</v>
      </c>
    </row>
    <row r="16" spans="1:18" ht="12" customHeight="1">
      <c r="A16" s="24" t="s">
        <v>114</v>
      </c>
      <c r="B16" s="23"/>
      <c r="C16" s="50">
        <v>5186</v>
      </c>
    </row>
    <row r="17" spans="1:3" ht="12" customHeight="1">
      <c r="A17" s="24" t="s">
        <v>151</v>
      </c>
      <c r="B17" s="23"/>
      <c r="C17" s="50">
        <v>7472</v>
      </c>
    </row>
    <row r="18" spans="1:3" ht="12" customHeight="1">
      <c r="A18" s="24" t="s">
        <v>276</v>
      </c>
      <c r="B18" s="23"/>
      <c r="C18" s="50">
        <v>23817</v>
      </c>
    </row>
    <row r="19" spans="1:3" ht="12" customHeight="1">
      <c r="A19" s="24" t="s">
        <v>8</v>
      </c>
      <c r="B19" s="23"/>
      <c r="C19" s="50">
        <v>7198</v>
      </c>
    </row>
    <row r="20" spans="1:3" ht="12" customHeight="1">
      <c r="A20" s="24" t="s">
        <v>247</v>
      </c>
      <c r="B20" s="23"/>
      <c r="C20" s="50">
        <v>5970</v>
      </c>
    </row>
    <row r="21" spans="1:3" ht="12" customHeight="1">
      <c r="A21" s="24" t="s">
        <v>115</v>
      </c>
      <c r="B21" s="23"/>
      <c r="C21" s="50">
        <v>14592</v>
      </c>
    </row>
    <row r="22" spans="1:3" ht="12" customHeight="1">
      <c r="A22" s="727" t="s">
        <v>152</v>
      </c>
      <c r="B22" s="727"/>
      <c r="C22" s="47"/>
    </row>
    <row r="23" spans="1:3" ht="12" customHeight="1">
      <c r="A23" s="24" t="s">
        <v>38</v>
      </c>
      <c r="B23" s="23"/>
      <c r="C23" s="50">
        <v>16820</v>
      </c>
    </row>
    <row r="24" spans="1:3" ht="12" customHeight="1">
      <c r="A24" s="24" t="s">
        <v>128</v>
      </c>
      <c r="B24" s="23"/>
      <c r="C24" s="50">
        <v>1722</v>
      </c>
    </row>
    <row r="25" spans="1:3" ht="12" customHeight="1">
      <c r="A25" s="24" t="s">
        <v>277</v>
      </c>
      <c r="B25" s="23"/>
      <c r="C25" s="50">
        <v>2323</v>
      </c>
    </row>
    <row r="26" spans="1:3" ht="12" customHeight="1">
      <c r="A26" s="24" t="s">
        <v>130</v>
      </c>
      <c r="B26" s="23"/>
      <c r="C26" s="50">
        <v>3187</v>
      </c>
    </row>
    <row r="27" spans="1:3" ht="12" customHeight="1">
      <c r="A27" s="24" t="s">
        <v>229</v>
      </c>
      <c r="B27" s="23"/>
      <c r="C27" s="50">
        <v>4157</v>
      </c>
    </row>
    <row r="28" spans="1:3" ht="12" customHeight="1">
      <c r="A28" s="24" t="s">
        <v>131</v>
      </c>
      <c r="B28" s="23"/>
      <c r="C28" s="50">
        <v>2359</v>
      </c>
    </row>
    <row r="29" spans="1:3" ht="12" customHeight="1">
      <c r="A29" s="24" t="s">
        <v>228</v>
      </c>
      <c r="B29" s="23"/>
      <c r="C29" s="50">
        <v>1343</v>
      </c>
    </row>
    <row r="30" spans="1:3" ht="12" customHeight="1">
      <c r="A30" s="24" t="s">
        <v>132</v>
      </c>
      <c r="B30" s="23"/>
      <c r="C30" s="50">
        <v>2454</v>
      </c>
    </row>
    <row r="31" spans="1:3" ht="12" customHeight="1">
      <c r="A31" s="24" t="s">
        <v>133</v>
      </c>
      <c r="B31" s="23"/>
      <c r="C31" s="50">
        <v>1671</v>
      </c>
    </row>
    <row r="32" spans="1:3" ht="12" customHeight="1">
      <c r="A32" s="24" t="s">
        <v>134</v>
      </c>
      <c r="B32" s="23"/>
      <c r="C32" s="50">
        <v>441</v>
      </c>
    </row>
    <row r="33" spans="1:3" ht="12" customHeight="1">
      <c r="A33" s="24" t="s">
        <v>135</v>
      </c>
      <c r="B33" s="23"/>
      <c r="C33" s="50">
        <v>2566</v>
      </c>
    </row>
    <row r="34" spans="1:3" ht="12" customHeight="1">
      <c r="A34" s="24" t="s">
        <v>136</v>
      </c>
      <c r="B34" s="23"/>
      <c r="C34" s="50">
        <v>4084</v>
      </c>
    </row>
    <row r="35" spans="1:3" ht="12" customHeight="1">
      <c r="A35" s="24" t="s">
        <v>137</v>
      </c>
      <c r="B35" s="23"/>
      <c r="C35" s="50">
        <v>3610</v>
      </c>
    </row>
    <row r="36" spans="1:3" ht="12" customHeight="1">
      <c r="A36" s="24" t="s">
        <v>227</v>
      </c>
      <c r="B36" s="23"/>
      <c r="C36" s="50">
        <v>1861</v>
      </c>
    </row>
    <row r="37" spans="1:3" ht="12" customHeight="1">
      <c r="A37" s="24" t="s">
        <v>138</v>
      </c>
      <c r="B37" s="23"/>
      <c r="C37" s="50">
        <v>5405</v>
      </c>
    </row>
    <row r="38" spans="1:3" ht="12" customHeight="1">
      <c r="A38" s="24" t="s">
        <v>139</v>
      </c>
      <c r="B38" s="23"/>
      <c r="C38" s="50">
        <v>1247</v>
      </c>
    </row>
    <row r="39" spans="1:3" ht="12" customHeight="1">
      <c r="A39" s="24" t="s">
        <v>140</v>
      </c>
      <c r="B39" s="23"/>
      <c r="C39" s="50">
        <v>520</v>
      </c>
    </row>
    <row r="40" spans="1:3" ht="12" customHeight="1">
      <c r="A40" s="24" t="s">
        <v>141</v>
      </c>
      <c r="B40" s="23"/>
      <c r="C40" s="50">
        <v>2868</v>
      </c>
    </row>
    <row r="41" spans="1:3" ht="12" customHeight="1">
      <c r="A41" s="24" t="s">
        <v>142</v>
      </c>
      <c r="B41" s="23"/>
      <c r="C41" s="50">
        <v>432</v>
      </c>
    </row>
    <row r="42" spans="1:3" ht="12" customHeight="1">
      <c r="A42" s="24" t="s">
        <v>226</v>
      </c>
      <c r="B42" s="23"/>
      <c r="C42" s="50">
        <v>534</v>
      </c>
    </row>
    <row r="43" spans="1:3" ht="12" customHeight="1">
      <c r="A43" s="24" t="s">
        <v>332</v>
      </c>
      <c r="B43" s="23"/>
      <c r="C43" s="50">
        <v>6624</v>
      </c>
    </row>
    <row r="44" spans="1:3" ht="12" customHeight="1">
      <c r="A44" s="24" t="s">
        <v>143</v>
      </c>
      <c r="B44" s="23"/>
      <c r="C44" s="50">
        <v>2905</v>
      </c>
    </row>
    <row r="45" spans="1:3" ht="12" customHeight="1">
      <c r="A45" s="24" t="s">
        <v>333</v>
      </c>
      <c r="B45" s="23"/>
      <c r="C45" s="50">
        <v>12453</v>
      </c>
    </row>
    <row r="46" spans="1:3" ht="12" customHeight="1">
      <c r="A46" s="24" t="s">
        <v>225</v>
      </c>
      <c r="B46" s="23"/>
      <c r="C46" s="50">
        <v>1728</v>
      </c>
    </row>
    <row r="47" spans="1:3" ht="12" customHeight="1">
      <c r="A47" s="24" t="s">
        <v>144</v>
      </c>
      <c r="B47" s="23"/>
      <c r="C47" s="50">
        <v>5069</v>
      </c>
    </row>
    <row r="48" spans="1:3" ht="12" customHeight="1">
      <c r="A48" s="24" t="s">
        <v>224</v>
      </c>
      <c r="B48" s="23"/>
      <c r="C48" s="50">
        <v>1542</v>
      </c>
    </row>
    <row r="49" spans="1:4" ht="12" customHeight="1">
      <c r="A49" s="24" t="s">
        <v>145</v>
      </c>
      <c r="B49" s="23"/>
      <c r="C49" s="50">
        <v>3488</v>
      </c>
    </row>
    <row r="50" spans="1:4" ht="12" customHeight="1">
      <c r="A50" s="24" t="s">
        <v>146</v>
      </c>
      <c r="B50" s="23"/>
      <c r="C50" s="50">
        <v>2134</v>
      </c>
    </row>
    <row r="51" spans="1:4" ht="12" customHeight="1">
      <c r="A51" s="24" t="s">
        <v>147</v>
      </c>
      <c r="B51" s="23"/>
      <c r="C51" s="50">
        <v>8512</v>
      </c>
    </row>
    <row r="52" spans="1:4" ht="12" customHeight="1">
      <c r="A52" s="24" t="s">
        <v>148</v>
      </c>
      <c r="B52" s="23"/>
      <c r="C52" s="50">
        <v>2260</v>
      </c>
    </row>
    <row r="53" spans="1:4" ht="12" customHeight="1">
      <c r="A53" s="24" t="s">
        <v>359</v>
      </c>
      <c r="B53" s="23"/>
      <c r="C53" s="50">
        <v>985</v>
      </c>
    </row>
    <row r="54" spans="1:4" ht="12" customHeight="1" thickBot="1">
      <c r="A54" s="27" t="s">
        <v>278</v>
      </c>
      <c r="B54" s="28"/>
      <c r="C54" s="58">
        <v>60281</v>
      </c>
      <c r="D54" s="64"/>
    </row>
    <row r="55" spans="1:4" ht="24.75" customHeight="1" thickTop="1">
      <c r="A55" s="724" t="s">
        <v>386</v>
      </c>
      <c r="B55" s="724"/>
      <c r="C55" s="724"/>
    </row>
    <row r="56" spans="1:4" hidden="1">
      <c r="A56" s="30"/>
      <c r="B56" s="30"/>
      <c r="C56" s="30"/>
    </row>
  </sheetData>
  <mergeCells count="10">
    <mergeCell ref="A1:XFD1"/>
    <mergeCell ref="A2:XFD2"/>
    <mergeCell ref="A3:C3"/>
    <mergeCell ref="A55:C55"/>
    <mergeCell ref="B5:C6"/>
    <mergeCell ref="A12:B12"/>
    <mergeCell ref="A22:B22"/>
    <mergeCell ref="A4:C4"/>
    <mergeCell ref="A7:B7"/>
    <mergeCell ref="A9:B9"/>
  </mergeCells>
  <hyperlinks>
    <hyperlink ref="A5" location="Índice!A1" display="Índice" xr:uid="{00000000-0004-0000-2700-000000000000}"/>
  </hyperlinks>
  <printOptions horizontalCentered="1"/>
  <pageMargins left="0.23622047244094491" right="0.23622047244094491" top="0.74803149606299213" bottom="0.74803149606299213" header="0.31496062992125984" footer="0.31496062992125984"/>
  <pageSetup orientation="portrait" r:id="rId1"/>
  <headerFooter alignWithMargins="0">
    <oddFooter>&amp;R&amp;P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AA34"/>
  <sheetViews>
    <sheetView zoomScaleNormal="100" workbookViewId="0">
      <selection activeCell="A5" sqref="A5"/>
    </sheetView>
  </sheetViews>
  <sheetFormatPr defaultColWidth="0" defaultRowHeight="12.75" zeroHeight="1"/>
  <cols>
    <col min="1" max="1" width="33.28515625" customWidth="1"/>
    <col min="2" max="21" width="6.42578125" customWidth="1"/>
    <col min="22" max="22" width="6.7109375" customWidth="1"/>
    <col min="23" max="23" width="7" bestFit="1" customWidth="1"/>
    <col min="24" max="24" width="6.7109375" customWidth="1"/>
    <col min="25" max="25" width="6.5703125" customWidth="1"/>
    <col min="26" max="27" width="6.7109375" customWidth="1"/>
    <col min="28" max="16384" width="6.7109375" hidden="1"/>
  </cols>
  <sheetData>
    <row r="1" spans="1:27" s="97" customFormat="1" ht="18">
      <c r="A1" s="731" t="s">
        <v>159</v>
      </c>
      <c r="B1" s="731"/>
      <c r="C1" s="731"/>
      <c r="D1" s="731"/>
      <c r="E1" s="731"/>
      <c r="F1" s="731"/>
      <c r="G1" s="731"/>
      <c r="H1" s="731"/>
      <c r="I1" s="731"/>
      <c r="J1" s="731"/>
      <c r="K1" s="731"/>
      <c r="L1" s="731"/>
      <c r="M1" s="731"/>
      <c r="N1" s="731"/>
      <c r="O1" s="731"/>
      <c r="P1" s="731"/>
      <c r="Q1" s="731"/>
      <c r="R1" s="731"/>
      <c r="S1" s="731"/>
      <c r="T1" s="731"/>
      <c r="U1" s="731"/>
      <c r="V1" s="731"/>
      <c r="W1" s="731"/>
      <c r="X1" s="731"/>
      <c r="Y1" s="731"/>
      <c r="Z1" s="731"/>
      <c r="AA1" s="731"/>
    </row>
    <row r="2" spans="1:27" s="85" customFormat="1" ht="15">
      <c r="A2" s="699"/>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row>
    <row r="3" spans="1:27" s="88" customFormat="1" ht="15">
      <c r="A3" s="663" t="s">
        <v>347</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row>
    <row r="4" spans="1:27" s="96" customFormat="1" ht="15">
      <c r="A4" s="699" t="s">
        <v>410</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row>
    <row r="5" spans="1:27" s="299" customFormat="1" ht="16.5" customHeight="1">
      <c r="A5" s="189" t="s">
        <v>202</v>
      </c>
      <c r="B5" s="684" t="s">
        <v>338</v>
      </c>
      <c r="C5" s="684"/>
      <c r="D5" s="684"/>
      <c r="E5" s="684"/>
      <c r="F5" s="684"/>
      <c r="G5" s="684"/>
      <c r="H5" s="684"/>
      <c r="I5" s="684"/>
      <c r="J5" s="684"/>
      <c r="K5" s="684"/>
      <c r="L5" s="684"/>
      <c r="M5" s="684"/>
      <c r="N5" s="684"/>
      <c r="O5" s="684"/>
      <c r="P5" s="684"/>
      <c r="Q5" s="684"/>
      <c r="R5" s="684"/>
      <c r="S5" s="684"/>
      <c r="T5" s="684"/>
      <c r="U5" s="684"/>
      <c r="V5" s="684"/>
      <c r="W5" s="684"/>
      <c r="X5" s="684"/>
      <c r="Y5" s="684"/>
      <c r="Z5" s="684"/>
      <c r="AA5" s="684"/>
    </row>
    <row r="6" spans="1:27" s="299" customFormat="1" ht="16.5" customHeight="1" thickBot="1">
      <c r="A6" s="190"/>
      <c r="B6" s="686"/>
      <c r="C6" s="686"/>
      <c r="D6" s="686"/>
      <c r="E6" s="686"/>
      <c r="F6" s="686"/>
      <c r="G6" s="686"/>
      <c r="H6" s="686"/>
      <c r="I6" s="686"/>
      <c r="J6" s="686"/>
      <c r="K6" s="686"/>
      <c r="L6" s="686"/>
      <c r="M6" s="686"/>
      <c r="N6" s="686"/>
      <c r="O6" s="686"/>
      <c r="P6" s="686"/>
      <c r="Q6" s="686"/>
      <c r="R6" s="686"/>
      <c r="S6" s="686"/>
      <c r="T6" s="686"/>
      <c r="U6" s="686"/>
      <c r="V6" s="686"/>
      <c r="W6" s="686"/>
      <c r="X6" s="686"/>
      <c r="Y6" s="686"/>
      <c r="Z6" s="686"/>
      <c r="AA6" s="686"/>
    </row>
    <row r="7" spans="1:27" ht="13.5" thickTop="1">
      <c r="A7" s="536" t="s">
        <v>22</v>
      </c>
      <c r="B7" s="194">
        <v>2000</v>
      </c>
      <c r="C7" s="193">
        <v>2001</v>
      </c>
      <c r="D7" s="194">
        <v>2002</v>
      </c>
      <c r="E7" s="193">
        <v>2003</v>
      </c>
      <c r="F7" s="194">
        <v>2004</v>
      </c>
      <c r="G7" s="193">
        <v>2005</v>
      </c>
      <c r="H7" s="194">
        <v>2006</v>
      </c>
      <c r="I7" s="193">
        <v>2007</v>
      </c>
      <c r="J7" s="194">
        <v>2008</v>
      </c>
      <c r="K7" s="193">
        <v>2009</v>
      </c>
      <c r="L7" s="194">
        <v>2010</v>
      </c>
      <c r="M7" s="537">
        <v>2011</v>
      </c>
      <c r="N7" s="194">
        <v>2012</v>
      </c>
      <c r="O7" s="193">
        <v>2013</v>
      </c>
      <c r="P7" s="194">
        <v>2014</v>
      </c>
      <c r="Q7" s="538">
        <v>2015</v>
      </c>
      <c r="R7" s="194">
        <v>2016</v>
      </c>
      <c r="S7" s="193">
        <v>2017</v>
      </c>
      <c r="T7" s="194">
        <v>2018</v>
      </c>
      <c r="U7" s="538">
        <v>2019</v>
      </c>
      <c r="V7" s="194">
        <v>2020</v>
      </c>
      <c r="W7" s="538">
        <v>2021</v>
      </c>
      <c r="X7" s="194">
        <v>2022</v>
      </c>
      <c r="Y7" s="538">
        <v>2023</v>
      </c>
      <c r="Z7" s="194">
        <v>2024</v>
      </c>
      <c r="AA7" s="538">
        <v>2025</v>
      </c>
    </row>
    <row r="8" spans="1:27">
      <c r="A8" s="152" t="s">
        <v>0</v>
      </c>
      <c r="B8" s="539">
        <v>707</v>
      </c>
      <c r="C8" s="540">
        <v>29687</v>
      </c>
      <c r="D8" s="539">
        <v>80101</v>
      </c>
      <c r="E8" s="540">
        <v>53802</v>
      </c>
      <c r="F8" s="539">
        <v>29398</v>
      </c>
      <c r="G8" s="540">
        <v>19093</v>
      </c>
      <c r="H8" s="539">
        <v>78102</v>
      </c>
      <c r="I8" s="152">
        <v>18361</v>
      </c>
      <c r="J8" s="539">
        <v>14966</v>
      </c>
      <c r="K8" s="540">
        <v>4304</v>
      </c>
      <c r="L8" s="539">
        <v>5042</v>
      </c>
      <c r="M8" s="541">
        <v>1465</v>
      </c>
      <c r="N8" s="539">
        <v>7438</v>
      </c>
      <c r="O8" s="540">
        <v>4075</v>
      </c>
      <c r="P8" s="539">
        <v>4162</v>
      </c>
      <c r="Q8" s="542" t="s">
        <v>161</v>
      </c>
      <c r="R8" s="539" t="s">
        <v>161</v>
      </c>
      <c r="S8" s="542">
        <v>4232</v>
      </c>
      <c r="T8" s="539">
        <v>6200</v>
      </c>
      <c r="U8" s="542">
        <v>5369</v>
      </c>
      <c r="V8" s="539">
        <v>665</v>
      </c>
      <c r="W8" s="542">
        <v>23205</v>
      </c>
      <c r="X8" s="539">
        <v>14246</v>
      </c>
      <c r="Y8" s="542">
        <v>10876</v>
      </c>
      <c r="Z8" s="539">
        <v>9102</v>
      </c>
      <c r="AA8" s="542">
        <v>6158</v>
      </c>
    </row>
    <row r="9" spans="1:27" ht="12.75" customHeight="1">
      <c r="A9" s="460" t="s">
        <v>365</v>
      </c>
      <c r="B9" s="195"/>
      <c r="C9" s="195"/>
      <c r="D9" s="195"/>
      <c r="E9" s="195"/>
      <c r="F9" s="195"/>
      <c r="G9" s="195"/>
      <c r="H9" s="195"/>
      <c r="I9" s="195"/>
      <c r="J9" s="195"/>
      <c r="K9" s="195"/>
      <c r="L9" s="195"/>
      <c r="M9" s="657"/>
      <c r="N9" s="195"/>
      <c r="O9" s="195"/>
      <c r="P9" s="195"/>
      <c r="Q9" s="658"/>
      <c r="R9" s="195"/>
      <c r="S9" s="658"/>
      <c r="T9" s="195"/>
      <c r="U9" s="658"/>
      <c r="V9" s="195"/>
      <c r="W9" s="658"/>
      <c r="X9" s="195"/>
      <c r="Y9" s="658"/>
      <c r="Z9" s="195"/>
      <c r="AA9" s="658"/>
    </row>
    <row r="10" spans="1:27">
      <c r="A10" s="543" t="s">
        <v>292</v>
      </c>
      <c r="B10" s="544">
        <v>707</v>
      </c>
      <c r="C10" s="545">
        <v>29687</v>
      </c>
      <c r="D10" s="544">
        <v>71205</v>
      </c>
      <c r="E10" s="545">
        <v>36804</v>
      </c>
      <c r="F10" s="544">
        <v>14034</v>
      </c>
      <c r="G10" s="545">
        <v>2093</v>
      </c>
      <c r="H10" s="544">
        <v>60414</v>
      </c>
      <c r="I10" s="545">
        <v>8162</v>
      </c>
      <c r="J10" s="544">
        <v>12340</v>
      </c>
      <c r="K10" s="545">
        <v>3829</v>
      </c>
      <c r="L10" s="544">
        <v>4535</v>
      </c>
      <c r="M10" s="546">
        <v>1465</v>
      </c>
      <c r="N10" s="544">
        <v>7438</v>
      </c>
      <c r="O10" s="545">
        <v>3833</v>
      </c>
      <c r="P10" s="544">
        <v>2904</v>
      </c>
      <c r="Q10" s="547" t="s">
        <v>161</v>
      </c>
      <c r="R10" s="544" t="s">
        <v>161</v>
      </c>
      <c r="S10" s="547">
        <v>2050</v>
      </c>
      <c r="T10" s="544">
        <v>1101</v>
      </c>
      <c r="U10" s="547">
        <v>2855</v>
      </c>
      <c r="V10" s="544">
        <v>179</v>
      </c>
      <c r="W10" s="547">
        <v>13993</v>
      </c>
      <c r="X10" s="544">
        <v>6708</v>
      </c>
      <c r="Y10" s="547">
        <v>10185</v>
      </c>
      <c r="Z10" s="544">
        <v>8857</v>
      </c>
      <c r="AA10" s="547">
        <v>5949</v>
      </c>
    </row>
    <row r="11" spans="1:27">
      <c r="A11" s="543" t="s">
        <v>404</v>
      </c>
      <c r="B11" s="544">
        <v>0</v>
      </c>
      <c r="C11" s="548">
        <v>671</v>
      </c>
      <c r="D11" s="544">
        <v>694</v>
      </c>
      <c r="E11" s="548">
        <v>5367</v>
      </c>
      <c r="F11" s="544">
        <v>0</v>
      </c>
      <c r="G11" s="548">
        <v>0</v>
      </c>
      <c r="H11" s="544">
        <v>0</v>
      </c>
      <c r="I11" s="548">
        <v>0</v>
      </c>
      <c r="J11" s="544">
        <v>0</v>
      </c>
      <c r="K11" s="548">
        <v>0</v>
      </c>
      <c r="L11" s="544" t="s">
        <v>161</v>
      </c>
      <c r="M11" s="549" t="s">
        <v>161</v>
      </c>
      <c r="N11" s="544" t="s">
        <v>161</v>
      </c>
      <c r="O11" s="548">
        <v>0</v>
      </c>
      <c r="P11" s="544">
        <v>0</v>
      </c>
      <c r="Q11" s="547" t="s">
        <v>161</v>
      </c>
      <c r="R11" s="544" t="s">
        <v>161</v>
      </c>
      <c r="S11" s="547" t="s">
        <v>161</v>
      </c>
      <c r="T11" s="544" t="s">
        <v>161</v>
      </c>
      <c r="U11" s="547" t="s">
        <v>161</v>
      </c>
      <c r="V11" s="544" t="s">
        <v>161</v>
      </c>
      <c r="W11" s="547" t="s">
        <v>161</v>
      </c>
      <c r="X11" s="544" t="s">
        <v>161</v>
      </c>
      <c r="Y11" s="547" t="s">
        <v>161</v>
      </c>
      <c r="Z11" s="544" t="s">
        <v>161</v>
      </c>
      <c r="AA11" s="547" t="s">
        <v>161</v>
      </c>
    </row>
    <row r="12" spans="1:27">
      <c r="A12" s="543" t="s">
        <v>405</v>
      </c>
      <c r="B12" s="544">
        <v>0</v>
      </c>
      <c r="C12" s="548">
        <v>0</v>
      </c>
      <c r="D12" s="544">
        <v>0</v>
      </c>
      <c r="E12" s="548">
        <v>0</v>
      </c>
      <c r="F12" s="544">
        <v>0</v>
      </c>
      <c r="G12" s="548">
        <v>0</v>
      </c>
      <c r="H12" s="544">
        <v>0</v>
      </c>
      <c r="I12" s="548">
        <v>0</v>
      </c>
      <c r="J12" s="544">
        <v>0</v>
      </c>
      <c r="K12" s="548">
        <v>0</v>
      </c>
      <c r="L12" s="544" t="s">
        <v>161</v>
      </c>
      <c r="M12" s="549" t="s">
        <v>161</v>
      </c>
      <c r="N12" s="544" t="s">
        <v>161</v>
      </c>
      <c r="O12" s="548">
        <v>0</v>
      </c>
      <c r="P12" s="544">
        <v>0</v>
      </c>
      <c r="Q12" s="547" t="s">
        <v>161</v>
      </c>
      <c r="R12" s="544" t="s">
        <v>161</v>
      </c>
      <c r="S12" s="547" t="s">
        <v>161</v>
      </c>
      <c r="T12" s="544" t="s">
        <v>161</v>
      </c>
      <c r="U12" s="547" t="s">
        <v>161</v>
      </c>
      <c r="V12" s="544" t="s">
        <v>161</v>
      </c>
      <c r="W12" s="547" t="s">
        <v>161</v>
      </c>
      <c r="X12" s="544" t="s">
        <v>161</v>
      </c>
      <c r="Y12" s="547" t="s">
        <v>161</v>
      </c>
      <c r="Z12" s="544" t="s">
        <v>161</v>
      </c>
      <c r="AA12" s="547" t="s">
        <v>161</v>
      </c>
    </row>
    <row r="13" spans="1:27">
      <c r="A13" s="543" t="s">
        <v>406</v>
      </c>
      <c r="B13" s="544">
        <v>707</v>
      </c>
      <c r="C13" s="548">
        <v>29016</v>
      </c>
      <c r="D13" s="544">
        <v>70511</v>
      </c>
      <c r="E13" s="548">
        <v>31437</v>
      </c>
      <c r="F13" s="544">
        <v>14034</v>
      </c>
      <c r="G13" s="548">
        <v>2093</v>
      </c>
      <c r="H13" s="544">
        <v>60414</v>
      </c>
      <c r="I13" s="548">
        <v>8162</v>
      </c>
      <c r="J13" s="544">
        <v>12340</v>
      </c>
      <c r="K13" s="548">
        <v>3829</v>
      </c>
      <c r="L13" s="544" t="s">
        <v>161</v>
      </c>
      <c r="M13" s="549" t="s">
        <v>161</v>
      </c>
      <c r="N13" s="544" t="s">
        <v>161</v>
      </c>
      <c r="O13" s="548">
        <v>3833</v>
      </c>
      <c r="P13" s="544">
        <v>2904</v>
      </c>
      <c r="Q13" s="547" t="s">
        <v>161</v>
      </c>
      <c r="R13" s="544" t="s">
        <v>161</v>
      </c>
      <c r="S13" s="547" t="s">
        <v>161</v>
      </c>
      <c r="T13" s="544" t="s">
        <v>161</v>
      </c>
      <c r="U13" s="547" t="s">
        <v>161</v>
      </c>
      <c r="V13" s="544" t="s">
        <v>161</v>
      </c>
      <c r="W13" s="547" t="s">
        <v>161</v>
      </c>
      <c r="X13" s="544" t="s">
        <v>161</v>
      </c>
      <c r="Y13" s="547" t="s">
        <v>161</v>
      </c>
      <c r="Z13" s="544" t="s">
        <v>161</v>
      </c>
      <c r="AA13" s="547" t="s">
        <v>161</v>
      </c>
    </row>
    <row r="14" spans="1:27">
      <c r="A14" s="144" t="s">
        <v>407</v>
      </c>
      <c r="B14" s="544" t="s">
        <v>161</v>
      </c>
      <c r="C14" s="548" t="s">
        <v>161</v>
      </c>
      <c r="D14" s="544">
        <v>8896</v>
      </c>
      <c r="E14" s="548">
        <v>16998</v>
      </c>
      <c r="F14" s="544">
        <v>10270</v>
      </c>
      <c r="G14" s="548">
        <v>17000</v>
      </c>
      <c r="H14" s="544">
        <v>17688</v>
      </c>
      <c r="I14" s="548">
        <v>1826</v>
      </c>
      <c r="J14" s="544">
        <v>2626</v>
      </c>
      <c r="K14" s="548">
        <v>475</v>
      </c>
      <c r="L14" s="544">
        <v>507</v>
      </c>
      <c r="M14" s="550">
        <v>0</v>
      </c>
      <c r="N14" s="544">
        <v>0</v>
      </c>
      <c r="O14" s="548">
        <v>242</v>
      </c>
      <c r="P14" s="544">
        <v>1258</v>
      </c>
      <c r="Q14" s="547" t="s">
        <v>161</v>
      </c>
      <c r="R14" s="544" t="s">
        <v>161</v>
      </c>
      <c r="S14" s="547">
        <v>2182</v>
      </c>
      <c r="T14" s="544">
        <v>5099</v>
      </c>
      <c r="U14" s="547">
        <v>2514</v>
      </c>
      <c r="V14" s="544">
        <v>486</v>
      </c>
      <c r="W14" s="547">
        <v>9212</v>
      </c>
      <c r="X14" s="544">
        <v>7538</v>
      </c>
      <c r="Y14" s="547">
        <v>691</v>
      </c>
      <c r="Z14" s="544">
        <v>245</v>
      </c>
      <c r="AA14" s="547">
        <v>209</v>
      </c>
    </row>
    <row r="15" spans="1:27">
      <c r="A15" s="144" t="s">
        <v>279</v>
      </c>
      <c r="B15" s="544" t="s">
        <v>161</v>
      </c>
      <c r="C15" s="548" t="s">
        <v>161</v>
      </c>
      <c r="D15" s="544" t="s">
        <v>161</v>
      </c>
      <c r="E15" s="548" t="s">
        <v>291</v>
      </c>
      <c r="F15" s="544">
        <v>5094</v>
      </c>
      <c r="G15" s="548" t="s">
        <v>291</v>
      </c>
      <c r="H15" s="544" t="s">
        <v>291</v>
      </c>
      <c r="I15" s="548">
        <v>8373</v>
      </c>
      <c r="J15" s="544">
        <v>0</v>
      </c>
      <c r="K15" s="548">
        <v>0</v>
      </c>
      <c r="L15" s="544">
        <v>0</v>
      </c>
      <c r="M15" s="550">
        <v>0</v>
      </c>
      <c r="N15" s="544">
        <v>0</v>
      </c>
      <c r="O15" s="548">
        <v>0</v>
      </c>
      <c r="P15" s="544">
        <v>0</v>
      </c>
      <c r="Q15" s="551" t="s">
        <v>161</v>
      </c>
      <c r="R15" s="544" t="s">
        <v>161</v>
      </c>
      <c r="S15" s="551" t="s">
        <v>161</v>
      </c>
      <c r="T15" s="544" t="s">
        <v>161</v>
      </c>
      <c r="U15" s="551" t="s">
        <v>161</v>
      </c>
      <c r="V15" s="544" t="s">
        <v>161</v>
      </c>
      <c r="W15" s="551" t="s">
        <v>161</v>
      </c>
      <c r="X15" s="544" t="s">
        <v>161</v>
      </c>
      <c r="Y15" s="551" t="s">
        <v>161</v>
      </c>
      <c r="Z15" s="544" t="s">
        <v>161</v>
      </c>
      <c r="AA15" s="551"/>
    </row>
    <row r="16" spans="1:27" ht="12.75" customHeight="1">
      <c r="A16" s="151" t="s">
        <v>476</v>
      </c>
      <c r="B16" s="116"/>
      <c r="C16" s="116"/>
      <c r="D16" s="116"/>
      <c r="E16" s="116"/>
      <c r="F16" s="116"/>
      <c r="G16" s="116"/>
      <c r="H16" s="116"/>
      <c r="I16" s="116"/>
      <c r="J16" s="116"/>
      <c r="K16" s="116"/>
      <c r="L16" s="116"/>
      <c r="M16" s="659"/>
      <c r="N16" s="116"/>
      <c r="O16" s="116"/>
      <c r="P16" s="116"/>
      <c r="Q16" s="658"/>
      <c r="R16" s="116"/>
      <c r="S16" s="658"/>
      <c r="T16" s="116"/>
      <c r="U16" s="658"/>
      <c r="V16" s="116"/>
      <c r="W16" s="658"/>
      <c r="X16" s="116"/>
      <c r="Y16" s="658"/>
      <c r="Z16" s="116"/>
      <c r="AA16" s="658"/>
    </row>
    <row r="17" spans="1:27">
      <c r="A17" s="419" t="s">
        <v>408</v>
      </c>
      <c r="B17" s="174" t="s">
        <v>161</v>
      </c>
      <c r="C17" s="552">
        <v>671</v>
      </c>
      <c r="D17" s="174">
        <v>694</v>
      </c>
      <c r="E17" s="552">
        <v>5367</v>
      </c>
      <c r="F17" s="174" t="s">
        <v>161</v>
      </c>
      <c r="G17" s="552" t="s">
        <v>161</v>
      </c>
      <c r="H17" s="174" t="s">
        <v>161</v>
      </c>
      <c r="I17" s="553" t="s">
        <v>161</v>
      </c>
      <c r="J17" s="174" t="s">
        <v>161</v>
      </c>
      <c r="K17" s="552" t="s">
        <v>161</v>
      </c>
      <c r="L17" s="174" t="s">
        <v>161</v>
      </c>
      <c r="M17" s="554" t="s">
        <v>161</v>
      </c>
      <c r="N17" s="174" t="s">
        <v>161</v>
      </c>
      <c r="O17" s="552" t="s">
        <v>161</v>
      </c>
      <c r="P17" s="174" t="s">
        <v>161</v>
      </c>
      <c r="Q17" s="552" t="s">
        <v>161</v>
      </c>
      <c r="R17" s="174" t="s">
        <v>161</v>
      </c>
      <c r="S17" s="552" t="s">
        <v>161</v>
      </c>
      <c r="T17" s="174" t="s">
        <v>161</v>
      </c>
      <c r="U17" s="552" t="s">
        <v>161</v>
      </c>
      <c r="V17" s="174" t="s">
        <v>161</v>
      </c>
      <c r="W17" s="552" t="s">
        <v>161</v>
      </c>
      <c r="X17" s="174" t="s">
        <v>161</v>
      </c>
      <c r="Y17" s="552" t="s">
        <v>161</v>
      </c>
      <c r="Z17" s="174" t="s">
        <v>161</v>
      </c>
      <c r="AA17" s="552" t="s">
        <v>161</v>
      </c>
    </row>
    <row r="18" spans="1:27">
      <c r="A18" s="142" t="s">
        <v>1</v>
      </c>
      <c r="B18" s="175" t="s">
        <v>161</v>
      </c>
      <c r="C18" s="404">
        <f>98+22</f>
        <v>120</v>
      </c>
      <c r="D18" s="175">
        <f>125+3</f>
        <v>128</v>
      </c>
      <c r="E18" s="404">
        <v>731</v>
      </c>
      <c r="F18" s="175" t="s">
        <v>161</v>
      </c>
      <c r="G18" s="404" t="s">
        <v>161</v>
      </c>
      <c r="H18" s="175" t="s">
        <v>161</v>
      </c>
      <c r="I18" s="555" t="s">
        <v>161</v>
      </c>
      <c r="J18" s="175" t="s">
        <v>161</v>
      </c>
      <c r="K18" s="404" t="s">
        <v>161</v>
      </c>
      <c r="L18" s="175" t="s">
        <v>161</v>
      </c>
      <c r="M18" s="555" t="s">
        <v>161</v>
      </c>
      <c r="N18" s="175" t="s">
        <v>161</v>
      </c>
      <c r="O18" s="404" t="s">
        <v>161</v>
      </c>
      <c r="P18" s="175" t="s">
        <v>161</v>
      </c>
      <c r="Q18" s="555" t="s">
        <v>161</v>
      </c>
      <c r="R18" s="175" t="s">
        <v>161</v>
      </c>
      <c r="S18" s="555" t="s">
        <v>161</v>
      </c>
      <c r="T18" s="175" t="s">
        <v>161</v>
      </c>
      <c r="U18" s="555" t="s">
        <v>161</v>
      </c>
      <c r="V18" s="175" t="s">
        <v>161</v>
      </c>
      <c r="W18" s="555" t="s">
        <v>161</v>
      </c>
      <c r="X18" s="175" t="s">
        <v>161</v>
      </c>
      <c r="Y18" s="555" t="s">
        <v>161</v>
      </c>
      <c r="Z18" s="175" t="s">
        <v>161</v>
      </c>
      <c r="AA18" s="555" t="s">
        <v>161</v>
      </c>
    </row>
    <row r="19" spans="1:27">
      <c r="A19" s="142" t="s">
        <v>2</v>
      </c>
      <c r="B19" s="175" t="s">
        <v>161</v>
      </c>
      <c r="C19" s="404">
        <v>14</v>
      </c>
      <c r="D19" s="175">
        <v>78</v>
      </c>
      <c r="E19" s="404">
        <f>349+145+58+132</f>
        <v>684</v>
      </c>
      <c r="F19" s="175" t="s">
        <v>161</v>
      </c>
      <c r="G19" s="404" t="s">
        <v>161</v>
      </c>
      <c r="H19" s="175" t="s">
        <v>161</v>
      </c>
      <c r="I19" s="555" t="s">
        <v>161</v>
      </c>
      <c r="J19" s="175" t="s">
        <v>161</v>
      </c>
      <c r="K19" s="404" t="s">
        <v>161</v>
      </c>
      <c r="L19" s="175" t="s">
        <v>161</v>
      </c>
      <c r="M19" s="555" t="s">
        <v>161</v>
      </c>
      <c r="N19" s="175" t="s">
        <v>161</v>
      </c>
      <c r="O19" s="404" t="s">
        <v>161</v>
      </c>
      <c r="P19" s="175" t="s">
        <v>161</v>
      </c>
      <c r="Q19" s="555" t="s">
        <v>161</v>
      </c>
      <c r="R19" s="175" t="s">
        <v>161</v>
      </c>
      <c r="S19" s="555" t="s">
        <v>161</v>
      </c>
      <c r="T19" s="175" t="s">
        <v>161</v>
      </c>
      <c r="U19" s="555" t="s">
        <v>161</v>
      </c>
      <c r="V19" s="175" t="s">
        <v>161</v>
      </c>
      <c r="W19" s="555" t="s">
        <v>161</v>
      </c>
      <c r="X19" s="175" t="s">
        <v>161</v>
      </c>
      <c r="Y19" s="555" t="s">
        <v>161</v>
      </c>
      <c r="Z19" s="175" t="s">
        <v>161</v>
      </c>
      <c r="AA19" s="555" t="s">
        <v>161</v>
      </c>
    </row>
    <row r="20" spans="1:27">
      <c r="A20" s="142" t="s">
        <v>3</v>
      </c>
      <c r="B20" s="175" t="s">
        <v>161</v>
      </c>
      <c r="C20" s="404">
        <f>30+23</f>
        <v>53</v>
      </c>
      <c r="D20" s="175">
        <f>24+23+4</f>
        <v>51</v>
      </c>
      <c r="E20" s="404">
        <f>322+121+497</f>
        <v>940</v>
      </c>
      <c r="F20" s="175" t="s">
        <v>161</v>
      </c>
      <c r="G20" s="404" t="s">
        <v>161</v>
      </c>
      <c r="H20" s="175" t="s">
        <v>161</v>
      </c>
      <c r="I20" s="555" t="s">
        <v>161</v>
      </c>
      <c r="J20" s="175" t="s">
        <v>161</v>
      </c>
      <c r="K20" s="404" t="s">
        <v>161</v>
      </c>
      <c r="L20" s="175" t="s">
        <v>161</v>
      </c>
      <c r="M20" s="555" t="s">
        <v>161</v>
      </c>
      <c r="N20" s="175" t="s">
        <v>161</v>
      </c>
      <c r="O20" s="404" t="s">
        <v>161</v>
      </c>
      <c r="P20" s="175" t="s">
        <v>161</v>
      </c>
      <c r="Q20" s="555" t="s">
        <v>161</v>
      </c>
      <c r="R20" s="175" t="s">
        <v>161</v>
      </c>
      <c r="S20" s="555" t="s">
        <v>161</v>
      </c>
      <c r="T20" s="175" t="s">
        <v>161</v>
      </c>
      <c r="U20" s="555" t="s">
        <v>161</v>
      </c>
      <c r="V20" s="175" t="s">
        <v>161</v>
      </c>
      <c r="W20" s="555" t="s">
        <v>161</v>
      </c>
      <c r="X20" s="175" t="s">
        <v>161</v>
      </c>
      <c r="Y20" s="555" t="s">
        <v>161</v>
      </c>
      <c r="Z20" s="175" t="s">
        <v>161</v>
      </c>
      <c r="AA20" s="555" t="s">
        <v>161</v>
      </c>
    </row>
    <row r="21" spans="1:27">
      <c r="A21" s="142" t="s">
        <v>4</v>
      </c>
      <c r="B21" s="175" t="s">
        <v>161</v>
      </c>
      <c r="C21" s="404">
        <v>27</v>
      </c>
      <c r="D21" s="175">
        <v>9</v>
      </c>
      <c r="E21" s="404">
        <f>333+37+365</f>
        <v>735</v>
      </c>
      <c r="F21" s="175" t="s">
        <v>161</v>
      </c>
      <c r="G21" s="404" t="s">
        <v>161</v>
      </c>
      <c r="H21" s="175" t="s">
        <v>161</v>
      </c>
      <c r="I21" s="555" t="s">
        <v>161</v>
      </c>
      <c r="J21" s="175" t="s">
        <v>161</v>
      </c>
      <c r="K21" s="404" t="s">
        <v>161</v>
      </c>
      <c r="L21" s="175" t="s">
        <v>161</v>
      </c>
      <c r="M21" s="555" t="s">
        <v>161</v>
      </c>
      <c r="N21" s="175" t="s">
        <v>161</v>
      </c>
      <c r="O21" s="404" t="s">
        <v>161</v>
      </c>
      <c r="P21" s="175" t="s">
        <v>161</v>
      </c>
      <c r="Q21" s="555" t="s">
        <v>161</v>
      </c>
      <c r="R21" s="175" t="s">
        <v>161</v>
      </c>
      <c r="S21" s="555" t="s">
        <v>161</v>
      </c>
      <c r="T21" s="175" t="s">
        <v>161</v>
      </c>
      <c r="U21" s="555" t="s">
        <v>161</v>
      </c>
      <c r="V21" s="175" t="s">
        <v>161</v>
      </c>
      <c r="W21" s="555" t="s">
        <v>161</v>
      </c>
      <c r="X21" s="175" t="s">
        <v>161</v>
      </c>
      <c r="Y21" s="555" t="s">
        <v>161</v>
      </c>
      <c r="Z21" s="175" t="s">
        <v>161</v>
      </c>
      <c r="AA21" s="555" t="s">
        <v>161</v>
      </c>
    </row>
    <row r="22" spans="1:27">
      <c r="A22" s="142" t="s">
        <v>5</v>
      </c>
      <c r="B22" s="175" t="s">
        <v>161</v>
      </c>
      <c r="C22" s="404">
        <v>19</v>
      </c>
      <c r="D22" s="175">
        <v>46</v>
      </c>
      <c r="E22" s="404">
        <f>433+39+187+766</f>
        <v>1425</v>
      </c>
      <c r="F22" s="175" t="s">
        <v>161</v>
      </c>
      <c r="G22" s="404" t="s">
        <v>161</v>
      </c>
      <c r="H22" s="175" t="s">
        <v>161</v>
      </c>
      <c r="I22" s="555" t="s">
        <v>161</v>
      </c>
      <c r="J22" s="175" t="s">
        <v>161</v>
      </c>
      <c r="K22" s="404" t="s">
        <v>161</v>
      </c>
      <c r="L22" s="175" t="s">
        <v>161</v>
      </c>
      <c r="M22" s="555" t="s">
        <v>161</v>
      </c>
      <c r="N22" s="175" t="s">
        <v>161</v>
      </c>
      <c r="O22" s="404" t="s">
        <v>161</v>
      </c>
      <c r="P22" s="175" t="s">
        <v>161</v>
      </c>
      <c r="Q22" s="555" t="s">
        <v>161</v>
      </c>
      <c r="R22" s="175" t="s">
        <v>161</v>
      </c>
      <c r="S22" s="555" t="s">
        <v>161</v>
      </c>
      <c r="T22" s="175" t="s">
        <v>161</v>
      </c>
      <c r="U22" s="555" t="s">
        <v>161</v>
      </c>
      <c r="V22" s="175" t="s">
        <v>161</v>
      </c>
      <c r="W22" s="555" t="s">
        <v>161</v>
      </c>
      <c r="X22" s="175" t="s">
        <v>161</v>
      </c>
      <c r="Y22" s="555" t="s">
        <v>161</v>
      </c>
      <c r="Z22" s="175" t="s">
        <v>161</v>
      </c>
      <c r="AA22" s="555" t="s">
        <v>161</v>
      </c>
    </row>
    <row r="23" spans="1:27">
      <c r="A23" s="142" t="s">
        <v>6</v>
      </c>
      <c r="B23" s="175" t="s">
        <v>161</v>
      </c>
      <c r="C23" s="404" t="s">
        <v>161</v>
      </c>
      <c r="D23" s="175">
        <v>66</v>
      </c>
      <c r="E23" s="404">
        <f>82+62+99</f>
        <v>243</v>
      </c>
      <c r="F23" s="175" t="s">
        <v>161</v>
      </c>
      <c r="G23" s="404" t="s">
        <v>161</v>
      </c>
      <c r="H23" s="175" t="s">
        <v>161</v>
      </c>
      <c r="I23" s="555" t="s">
        <v>161</v>
      </c>
      <c r="J23" s="175" t="s">
        <v>161</v>
      </c>
      <c r="K23" s="404" t="s">
        <v>161</v>
      </c>
      <c r="L23" s="175" t="s">
        <v>161</v>
      </c>
      <c r="M23" s="555" t="s">
        <v>161</v>
      </c>
      <c r="N23" s="175" t="s">
        <v>161</v>
      </c>
      <c r="O23" s="404" t="s">
        <v>161</v>
      </c>
      <c r="P23" s="175" t="s">
        <v>161</v>
      </c>
      <c r="Q23" s="555" t="s">
        <v>161</v>
      </c>
      <c r="R23" s="175" t="s">
        <v>161</v>
      </c>
      <c r="S23" s="555" t="s">
        <v>161</v>
      </c>
      <c r="T23" s="175" t="s">
        <v>161</v>
      </c>
      <c r="U23" s="555" t="s">
        <v>161</v>
      </c>
      <c r="V23" s="175" t="s">
        <v>161</v>
      </c>
      <c r="W23" s="555" t="s">
        <v>161</v>
      </c>
      <c r="X23" s="175" t="s">
        <v>161</v>
      </c>
      <c r="Y23" s="555" t="s">
        <v>161</v>
      </c>
      <c r="Z23" s="175" t="s">
        <v>161</v>
      </c>
      <c r="AA23" s="555" t="s">
        <v>161</v>
      </c>
    </row>
    <row r="24" spans="1:27">
      <c r="A24" s="142" t="s">
        <v>246</v>
      </c>
      <c r="B24" s="175" t="s">
        <v>161</v>
      </c>
      <c r="C24" s="404" t="s">
        <v>161</v>
      </c>
      <c r="D24" s="175">
        <v>1</v>
      </c>
      <c r="E24" s="404">
        <f>11+3</f>
        <v>14</v>
      </c>
      <c r="F24" s="175" t="s">
        <v>161</v>
      </c>
      <c r="G24" s="404" t="s">
        <v>161</v>
      </c>
      <c r="H24" s="175" t="s">
        <v>161</v>
      </c>
      <c r="I24" s="555" t="s">
        <v>161</v>
      </c>
      <c r="J24" s="175" t="s">
        <v>161</v>
      </c>
      <c r="K24" s="404" t="s">
        <v>161</v>
      </c>
      <c r="L24" s="175" t="s">
        <v>161</v>
      </c>
      <c r="M24" s="555" t="s">
        <v>161</v>
      </c>
      <c r="N24" s="175" t="s">
        <v>161</v>
      </c>
      <c r="O24" s="404" t="s">
        <v>161</v>
      </c>
      <c r="P24" s="175" t="s">
        <v>161</v>
      </c>
      <c r="Q24" s="555" t="s">
        <v>161</v>
      </c>
      <c r="R24" s="175" t="s">
        <v>161</v>
      </c>
      <c r="S24" s="555" t="s">
        <v>161</v>
      </c>
      <c r="T24" s="175" t="s">
        <v>161</v>
      </c>
      <c r="U24" s="555" t="s">
        <v>161</v>
      </c>
      <c r="V24" s="175" t="s">
        <v>161</v>
      </c>
      <c r="W24" s="555" t="s">
        <v>161</v>
      </c>
      <c r="X24" s="175" t="s">
        <v>161</v>
      </c>
      <c r="Y24" s="555" t="s">
        <v>161</v>
      </c>
      <c r="Z24" s="175" t="s">
        <v>161</v>
      </c>
      <c r="AA24" s="555" t="s">
        <v>161</v>
      </c>
    </row>
    <row r="25" spans="1:27">
      <c r="A25" s="142" t="s">
        <v>7</v>
      </c>
      <c r="B25" s="175" t="s">
        <v>161</v>
      </c>
      <c r="C25" s="404">
        <f>89+68+14+17</f>
        <v>188</v>
      </c>
      <c r="D25" s="175">
        <f>52+28</f>
        <v>80</v>
      </c>
      <c r="E25" s="404">
        <f>183+48+62</f>
        <v>293</v>
      </c>
      <c r="F25" s="175" t="s">
        <v>161</v>
      </c>
      <c r="G25" s="404" t="s">
        <v>161</v>
      </c>
      <c r="H25" s="175" t="s">
        <v>161</v>
      </c>
      <c r="I25" s="555" t="s">
        <v>161</v>
      </c>
      <c r="J25" s="175" t="s">
        <v>161</v>
      </c>
      <c r="K25" s="404" t="s">
        <v>161</v>
      </c>
      <c r="L25" s="175" t="s">
        <v>161</v>
      </c>
      <c r="M25" s="555" t="s">
        <v>161</v>
      </c>
      <c r="N25" s="175" t="s">
        <v>161</v>
      </c>
      <c r="O25" s="404" t="s">
        <v>161</v>
      </c>
      <c r="P25" s="175" t="s">
        <v>161</v>
      </c>
      <c r="Q25" s="555" t="s">
        <v>161</v>
      </c>
      <c r="R25" s="175" t="s">
        <v>161</v>
      </c>
      <c r="S25" s="555" t="s">
        <v>161</v>
      </c>
      <c r="T25" s="175" t="s">
        <v>161</v>
      </c>
      <c r="U25" s="555" t="s">
        <v>161</v>
      </c>
      <c r="V25" s="175" t="s">
        <v>161</v>
      </c>
      <c r="W25" s="555" t="s">
        <v>161</v>
      </c>
      <c r="X25" s="175" t="s">
        <v>161</v>
      </c>
      <c r="Y25" s="555" t="s">
        <v>161</v>
      </c>
      <c r="Z25" s="175" t="s">
        <v>161</v>
      </c>
      <c r="AA25" s="555" t="s">
        <v>161</v>
      </c>
    </row>
    <row r="26" spans="1:27">
      <c r="A26" s="142" t="s">
        <v>8</v>
      </c>
      <c r="B26" s="175" t="s">
        <v>161</v>
      </c>
      <c r="C26" s="404" t="s">
        <v>161</v>
      </c>
      <c r="D26" s="175">
        <v>159</v>
      </c>
      <c r="E26" s="404">
        <f>23+27</f>
        <v>50</v>
      </c>
      <c r="F26" s="175" t="s">
        <v>161</v>
      </c>
      <c r="G26" s="404" t="s">
        <v>161</v>
      </c>
      <c r="H26" s="175" t="s">
        <v>161</v>
      </c>
      <c r="I26" s="555" t="s">
        <v>161</v>
      </c>
      <c r="J26" s="175" t="s">
        <v>161</v>
      </c>
      <c r="K26" s="404" t="s">
        <v>161</v>
      </c>
      <c r="L26" s="175" t="s">
        <v>161</v>
      </c>
      <c r="M26" s="555" t="s">
        <v>161</v>
      </c>
      <c r="N26" s="175" t="s">
        <v>161</v>
      </c>
      <c r="O26" s="404" t="s">
        <v>161</v>
      </c>
      <c r="P26" s="175" t="s">
        <v>161</v>
      </c>
      <c r="Q26" s="555" t="s">
        <v>161</v>
      </c>
      <c r="R26" s="175" t="s">
        <v>161</v>
      </c>
      <c r="S26" s="555" t="s">
        <v>161</v>
      </c>
      <c r="T26" s="175" t="s">
        <v>161</v>
      </c>
      <c r="U26" s="555" t="s">
        <v>161</v>
      </c>
      <c r="V26" s="175" t="s">
        <v>161</v>
      </c>
      <c r="W26" s="555" t="s">
        <v>161</v>
      </c>
      <c r="X26" s="175" t="s">
        <v>161</v>
      </c>
      <c r="Y26" s="555" t="s">
        <v>161</v>
      </c>
      <c r="Z26" s="175" t="s">
        <v>161</v>
      </c>
      <c r="AA26" s="555" t="s">
        <v>161</v>
      </c>
    </row>
    <row r="27" spans="1:27" ht="13.5" thickBot="1">
      <c r="A27" s="155" t="s">
        <v>247</v>
      </c>
      <c r="B27" s="183" t="s">
        <v>161</v>
      </c>
      <c r="C27" s="407">
        <f>97+153</f>
        <v>250</v>
      </c>
      <c r="D27" s="183">
        <f>68+8</f>
        <v>76</v>
      </c>
      <c r="E27" s="407">
        <f>161+91</f>
        <v>252</v>
      </c>
      <c r="F27" s="183" t="s">
        <v>161</v>
      </c>
      <c r="G27" s="407" t="s">
        <v>161</v>
      </c>
      <c r="H27" s="183" t="s">
        <v>161</v>
      </c>
      <c r="I27" s="556" t="s">
        <v>161</v>
      </c>
      <c r="J27" s="183" t="s">
        <v>161</v>
      </c>
      <c r="K27" s="407" t="s">
        <v>161</v>
      </c>
      <c r="L27" s="183" t="s">
        <v>161</v>
      </c>
      <c r="M27" s="556" t="s">
        <v>161</v>
      </c>
      <c r="N27" s="183" t="s">
        <v>161</v>
      </c>
      <c r="O27" s="407" t="s">
        <v>161</v>
      </c>
      <c r="P27" s="183" t="s">
        <v>161</v>
      </c>
      <c r="Q27" s="556" t="s">
        <v>161</v>
      </c>
      <c r="R27" s="183" t="s">
        <v>161</v>
      </c>
      <c r="S27" s="556" t="s">
        <v>161</v>
      </c>
      <c r="T27" s="183" t="s">
        <v>161</v>
      </c>
      <c r="U27" s="556" t="s">
        <v>161</v>
      </c>
      <c r="V27" s="183" t="s">
        <v>161</v>
      </c>
      <c r="W27" s="556" t="s">
        <v>161</v>
      </c>
      <c r="X27" s="183" t="s">
        <v>161</v>
      </c>
      <c r="Y27" s="556" t="s">
        <v>161</v>
      </c>
      <c r="Z27" s="183" t="s">
        <v>161</v>
      </c>
      <c r="AA27" s="556" t="s">
        <v>161</v>
      </c>
    </row>
    <row r="28" spans="1:27" ht="13.5" thickTop="1">
      <c r="A28" s="409" t="s">
        <v>280</v>
      </c>
      <c r="B28" s="409"/>
      <c r="C28" s="409"/>
      <c r="D28" s="409"/>
      <c r="E28" s="409"/>
      <c r="F28" s="409"/>
      <c r="G28" s="409"/>
      <c r="H28" s="409"/>
      <c r="I28" s="409"/>
      <c r="J28" s="409"/>
      <c r="K28" s="409"/>
      <c r="L28" s="125"/>
      <c r="M28" s="125"/>
      <c r="N28" s="125"/>
      <c r="O28" s="125"/>
      <c r="P28" s="125"/>
      <c r="Q28" s="125"/>
      <c r="R28" s="125"/>
      <c r="S28" s="125"/>
      <c r="T28" s="125"/>
      <c r="U28" s="125"/>
      <c r="V28" s="125"/>
      <c r="W28" s="125"/>
      <c r="X28" s="125"/>
      <c r="Y28" s="125"/>
      <c r="Z28" s="125"/>
      <c r="AA28" s="125"/>
    </row>
    <row r="29" spans="1:27">
      <c r="A29" s="557" t="s">
        <v>409</v>
      </c>
      <c r="B29" s="409"/>
      <c r="C29" s="497"/>
      <c r="D29" s="558"/>
      <c r="E29" s="558"/>
      <c r="F29" s="558"/>
      <c r="G29" s="558"/>
      <c r="H29" s="558"/>
      <c r="I29" s="558"/>
      <c r="J29" s="559"/>
      <c r="K29" s="559" t="s">
        <v>266</v>
      </c>
      <c r="L29" s="125" t="s">
        <v>266</v>
      </c>
      <c r="M29" s="125" t="s">
        <v>304</v>
      </c>
      <c r="N29" s="125"/>
      <c r="O29" s="125"/>
      <c r="P29" s="125"/>
      <c r="Q29" s="125"/>
      <c r="R29" s="125"/>
      <c r="S29" s="125"/>
      <c r="T29" s="125"/>
      <c r="U29" s="125"/>
      <c r="V29" s="125"/>
      <c r="W29" s="125"/>
      <c r="X29" s="125"/>
      <c r="Y29" s="125"/>
      <c r="Z29" s="125"/>
      <c r="AA29" s="125"/>
    </row>
    <row r="30" spans="1:27" ht="28.5" customHeight="1">
      <c r="A30" s="668" t="s">
        <v>435</v>
      </c>
      <c r="B30" s="668"/>
      <c r="C30" s="668"/>
      <c r="D30" s="668"/>
      <c r="E30" s="668"/>
      <c r="F30" s="668"/>
      <c r="G30" s="668"/>
      <c r="H30" s="668"/>
      <c r="I30" s="668"/>
      <c r="J30" s="668"/>
      <c r="K30" s="668"/>
      <c r="L30" s="668"/>
      <c r="M30" s="668"/>
      <c r="N30" s="668"/>
      <c r="O30" s="668"/>
      <c r="P30" s="668"/>
      <c r="Q30" s="125"/>
      <c r="R30" s="125"/>
      <c r="S30" s="125"/>
      <c r="T30" s="125"/>
      <c r="U30" s="125"/>
      <c r="V30" s="125"/>
      <c r="W30" s="125"/>
      <c r="X30" s="125"/>
      <c r="Y30" s="125"/>
      <c r="Z30" s="125"/>
      <c r="AA30" s="125"/>
    </row>
    <row r="31" spans="1:27" hidden="1">
      <c r="A31" s="7"/>
      <c r="B31" s="7"/>
      <c r="C31" s="497"/>
      <c r="D31" s="558"/>
      <c r="E31" s="558"/>
      <c r="F31" s="558"/>
      <c r="G31" s="409"/>
      <c r="H31" s="409"/>
      <c r="I31" s="409"/>
      <c r="J31" s="559"/>
      <c r="K31" s="559"/>
      <c r="L31" s="125"/>
      <c r="M31" s="125"/>
      <c r="N31" s="125"/>
      <c r="O31" s="125" t="s">
        <v>266</v>
      </c>
      <c r="P31" s="125"/>
      <c r="Q31" s="125"/>
      <c r="R31" s="125"/>
      <c r="S31" s="125"/>
      <c r="T31" s="125"/>
      <c r="U31" s="125"/>
      <c r="V31" s="125"/>
      <c r="W31" s="125"/>
      <c r="X31" s="125"/>
      <c r="Y31" s="125"/>
      <c r="Z31" s="125"/>
      <c r="AA31" s="125"/>
    </row>
    <row r="32" spans="1:27" hidden="1">
      <c r="C32" s="497"/>
      <c r="D32" s="558"/>
      <c r="E32" s="558"/>
      <c r="F32" s="558"/>
      <c r="G32" s="409"/>
      <c r="H32" s="409"/>
      <c r="I32" s="409"/>
      <c r="J32" s="559"/>
      <c r="K32" s="559"/>
      <c r="L32" s="125"/>
      <c r="M32" s="125"/>
      <c r="N32" s="125"/>
      <c r="O32" s="125"/>
      <c r="P32" s="125"/>
      <c r="Q32" s="125"/>
      <c r="R32" s="125"/>
      <c r="S32" s="125"/>
      <c r="T32" s="125"/>
      <c r="U32" s="125"/>
      <c r="V32" s="125"/>
      <c r="W32" s="125"/>
      <c r="X32" s="125"/>
      <c r="Y32" s="125"/>
      <c r="Z32" s="125"/>
      <c r="AA32" s="125"/>
    </row>
    <row r="33" spans="3:27" hidden="1">
      <c r="C33" s="231"/>
      <c r="D33" s="231"/>
      <c r="E33" s="231"/>
      <c r="F33" s="231"/>
      <c r="G33" s="231"/>
      <c r="H33" s="231"/>
      <c r="I33" s="231"/>
      <c r="J33" s="231"/>
      <c r="K33" s="231"/>
      <c r="L33" s="231"/>
      <c r="M33" s="231"/>
      <c r="N33" s="231"/>
      <c r="O33" s="231"/>
      <c r="P33" s="231"/>
      <c r="Q33" s="231"/>
      <c r="R33" s="231"/>
      <c r="S33" s="231"/>
      <c r="T33" s="231"/>
      <c r="U33" s="231"/>
      <c r="V33" s="231"/>
      <c r="W33" s="231"/>
      <c r="X33" s="124"/>
      <c r="Y33" s="125"/>
      <c r="Z33" s="124"/>
      <c r="AA33" s="125"/>
    </row>
    <row r="34" spans="3:27" hidden="1">
      <c r="C34" s="7"/>
      <c r="D34" s="7"/>
      <c r="E34" s="7"/>
      <c r="F34" s="7"/>
      <c r="G34" s="7"/>
      <c r="H34" s="7"/>
      <c r="I34" s="7"/>
      <c r="J34" s="7"/>
      <c r="K34" s="7"/>
      <c r="L34" s="7"/>
      <c r="M34" s="7"/>
      <c r="N34" s="7"/>
      <c r="O34" s="7"/>
      <c r="P34" s="7"/>
      <c r="Q34" s="7"/>
    </row>
  </sheetData>
  <mergeCells count="6">
    <mergeCell ref="A30:P30"/>
    <mergeCell ref="A1:AA1"/>
    <mergeCell ref="A2:AA2"/>
    <mergeCell ref="A3:AA3"/>
    <mergeCell ref="A4:AA4"/>
    <mergeCell ref="B5:AA6"/>
  </mergeCells>
  <hyperlinks>
    <hyperlink ref="A5" location="Índice!A1" display="Índice" xr:uid="{00000000-0004-0000-28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D0C81-6DDC-4CFA-A6B4-F8458C2747A6}">
  <dimension ref="A1:AE20"/>
  <sheetViews>
    <sheetView workbookViewId="0">
      <selection activeCell="J18" sqref="J18"/>
    </sheetView>
  </sheetViews>
  <sheetFormatPr defaultColWidth="0" defaultRowHeight="12.75" zeroHeight="1"/>
  <cols>
    <col min="1" max="1" width="18.85546875" customWidth="1"/>
    <col min="2" max="30" width="5" bestFit="1" customWidth="1"/>
    <col min="31" max="31" width="11.42578125" customWidth="1"/>
    <col min="32" max="16384" width="11.42578125" hidden="1"/>
  </cols>
  <sheetData>
    <row r="1" spans="1:31" s="87" customFormat="1" ht="18">
      <c r="A1" s="682" t="s">
        <v>159</v>
      </c>
      <c r="B1" s="682"/>
      <c r="C1" s="682"/>
      <c r="D1" s="682"/>
      <c r="E1" s="682"/>
      <c r="F1" s="682"/>
      <c r="G1" s="682"/>
      <c r="H1" s="682"/>
      <c r="I1" s="682"/>
      <c r="J1" s="682"/>
      <c r="K1" s="682"/>
      <c r="L1" s="682"/>
      <c r="M1" s="682"/>
      <c r="N1" s="682"/>
      <c r="O1" s="682"/>
      <c r="P1" s="682"/>
      <c r="Q1" s="682"/>
      <c r="R1" s="682"/>
      <c r="S1" s="682"/>
      <c r="T1" s="682"/>
      <c r="U1" s="682"/>
      <c r="V1" s="682"/>
      <c r="W1" s="682"/>
      <c r="X1" s="682"/>
      <c r="Y1" s="682"/>
      <c r="Z1" s="682"/>
      <c r="AA1" s="682"/>
      <c r="AB1" s="682"/>
      <c r="AC1" s="682"/>
      <c r="AD1" s="682"/>
    </row>
    <row r="2" spans="1:31" s="83" customFormat="1" ht="15">
      <c r="A2" s="683"/>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row>
    <row r="3" spans="1:31" s="83" customFormat="1" ht="15">
      <c r="A3" s="683" t="s">
        <v>347</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row>
    <row r="4" spans="1:31" s="83" customFormat="1" ht="15">
      <c r="A4" s="683" t="s">
        <v>431</v>
      </c>
      <c r="B4" s="683"/>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row>
    <row r="5" spans="1:31" s="63" customFormat="1" ht="16.5" customHeight="1">
      <c r="A5" s="190" t="s">
        <v>202</v>
      </c>
      <c r="B5" s="684" t="s">
        <v>339</v>
      </c>
      <c r="C5" s="684"/>
      <c r="D5" s="684"/>
      <c r="E5" s="684"/>
      <c r="F5" s="684"/>
      <c r="G5" s="684"/>
      <c r="H5" s="684"/>
      <c r="I5" s="684"/>
      <c r="J5" s="684"/>
      <c r="K5" s="684"/>
      <c r="L5" s="684"/>
      <c r="M5" s="684"/>
      <c r="N5" s="684"/>
      <c r="O5" s="684"/>
      <c r="P5" s="684"/>
      <c r="Q5" s="684"/>
      <c r="R5" s="684"/>
      <c r="S5" s="684"/>
      <c r="T5" s="684"/>
      <c r="U5" s="684"/>
      <c r="V5" s="684"/>
      <c r="W5" s="684"/>
      <c r="X5" s="684"/>
      <c r="Y5" s="684"/>
      <c r="Z5" s="684"/>
      <c r="AA5" s="684"/>
      <c r="AB5" s="684"/>
      <c r="AC5" s="684"/>
      <c r="AD5" s="684"/>
      <c r="AE5" s="684"/>
    </row>
    <row r="6" spans="1:31" s="63" customFormat="1" ht="16.5" customHeight="1" thickBot="1">
      <c r="A6" s="355"/>
      <c r="B6" s="684"/>
      <c r="C6" s="684"/>
      <c r="D6" s="684"/>
      <c r="E6" s="684"/>
      <c r="F6" s="684"/>
      <c r="G6" s="684"/>
      <c r="H6" s="684"/>
      <c r="I6" s="684"/>
      <c r="J6" s="684"/>
      <c r="K6" s="684"/>
      <c r="L6" s="684"/>
      <c r="M6" s="684"/>
      <c r="N6" s="684"/>
      <c r="O6" s="684"/>
      <c r="P6" s="684"/>
      <c r="Q6" s="684"/>
      <c r="R6" s="684"/>
      <c r="S6" s="684"/>
      <c r="T6" s="684"/>
      <c r="U6" s="684"/>
      <c r="V6" s="684"/>
      <c r="W6" s="684"/>
      <c r="X6" s="684"/>
      <c r="Y6" s="684"/>
      <c r="Z6" s="684"/>
      <c r="AA6" s="684"/>
      <c r="AB6" s="684"/>
      <c r="AC6" s="684"/>
      <c r="AD6" s="684"/>
      <c r="AE6" s="684"/>
    </row>
    <row r="7" spans="1:31" ht="15.75" customHeight="1" thickTop="1">
      <c r="A7" s="560" t="s">
        <v>22</v>
      </c>
      <c r="B7" s="561">
        <v>1996</v>
      </c>
      <c r="C7" s="562">
        <v>1997</v>
      </c>
      <c r="D7" s="561">
        <v>1998</v>
      </c>
      <c r="E7" s="562">
        <v>1999</v>
      </c>
      <c r="F7" s="561">
        <v>2000</v>
      </c>
      <c r="G7" s="562">
        <v>2001</v>
      </c>
      <c r="H7" s="561">
        <v>2002</v>
      </c>
      <c r="I7" s="562">
        <v>2003</v>
      </c>
      <c r="J7" s="561">
        <v>2004</v>
      </c>
      <c r="K7" s="562">
        <v>2005</v>
      </c>
      <c r="L7" s="561">
        <v>2006</v>
      </c>
      <c r="M7" s="562">
        <v>2007</v>
      </c>
      <c r="N7" s="561">
        <v>2008</v>
      </c>
      <c r="O7" s="562">
        <v>2009</v>
      </c>
      <c r="P7" s="561">
        <v>2010</v>
      </c>
      <c r="Q7" s="562">
        <v>2011</v>
      </c>
      <c r="R7" s="561">
        <v>2012</v>
      </c>
      <c r="S7" s="562">
        <v>2013</v>
      </c>
      <c r="T7" s="561">
        <v>2014</v>
      </c>
      <c r="U7" s="562">
        <v>2015</v>
      </c>
      <c r="V7" s="561">
        <v>2016</v>
      </c>
      <c r="W7" s="562">
        <v>2017</v>
      </c>
      <c r="X7" s="561">
        <v>2018</v>
      </c>
      <c r="Y7" s="562">
        <v>2019</v>
      </c>
      <c r="Z7" s="561">
        <v>2020</v>
      </c>
      <c r="AA7" s="562">
        <v>2021</v>
      </c>
      <c r="AB7" s="561">
        <v>2022</v>
      </c>
      <c r="AC7" s="562">
        <v>2023</v>
      </c>
      <c r="AD7" s="561">
        <v>2024</v>
      </c>
      <c r="AE7" s="562">
        <v>2025</v>
      </c>
    </row>
    <row r="8" spans="1:31" ht="15" customHeight="1">
      <c r="A8" s="303" t="s">
        <v>395</v>
      </c>
      <c r="B8" s="304"/>
      <c r="C8" s="304"/>
      <c r="D8" s="304"/>
      <c r="E8" s="304"/>
      <c r="F8" s="304"/>
      <c r="G8" s="304"/>
      <c r="H8" s="304"/>
      <c r="I8" s="304"/>
      <c r="J8" s="304"/>
      <c r="K8" s="304"/>
      <c r="L8" s="304"/>
      <c r="M8" s="304"/>
      <c r="N8" s="304"/>
      <c r="O8" s="304"/>
      <c r="P8" s="304"/>
      <c r="Q8" s="304"/>
      <c r="R8" s="304"/>
      <c r="S8" s="304"/>
      <c r="T8" s="304"/>
      <c r="U8" s="304"/>
      <c r="V8" s="304"/>
      <c r="W8" s="304"/>
      <c r="X8" s="304"/>
      <c r="Y8" s="304"/>
      <c r="Z8" s="304"/>
      <c r="AA8" s="304"/>
      <c r="AB8" s="304"/>
      <c r="AC8" s="304"/>
      <c r="AD8" s="304"/>
      <c r="AE8" s="304"/>
    </row>
    <row r="9" spans="1:31" ht="15" customHeight="1">
      <c r="A9" s="486" t="s">
        <v>9</v>
      </c>
      <c r="B9" s="271">
        <v>2</v>
      </c>
      <c r="C9" s="272">
        <v>0</v>
      </c>
      <c r="D9" s="271">
        <v>121</v>
      </c>
      <c r="E9" s="272">
        <v>102</v>
      </c>
      <c r="F9" s="271">
        <v>29</v>
      </c>
      <c r="G9" s="272">
        <v>340</v>
      </c>
      <c r="H9" s="271">
        <v>254</v>
      </c>
      <c r="I9" s="272">
        <v>1172</v>
      </c>
      <c r="J9" s="271">
        <v>226</v>
      </c>
      <c r="K9" s="272">
        <v>0</v>
      </c>
      <c r="L9" s="271">
        <v>0</v>
      </c>
      <c r="M9" s="272">
        <v>0</v>
      </c>
      <c r="N9" s="271">
        <v>0</v>
      </c>
      <c r="O9" s="272">
        <v>0</v>
      </c>
      <c r="P9" s="271">
        <v>0</v>
      </c>
      <c r="Q9" s="272">
        <v>0</v>
      </c>
      <c r="R9" s="271">
        <v>0</v>
      </c>
      <c r="S9" s="272">
        <f>SUM(S10:S19)</f>
        <v>152</v>
      </c>
      <c r="T9" s="271">
        <f>SUM(T10:T19)</f>
        <v>348</v>
      </c>
      <c r="U9" s="272">
        <v>0</v>
      </c>
      <c r="V9" s="271">
        <v>0</v>
      </c>
      <c r="W9" s="306">
        <v>0</v>
      </c>
      <c r="X9" s="271">
        <v>0</v>
      </c>
      <c r="Y9" s="306">
        <v>0</v>
      </c>
      <c r="Z9" s="271">
        <v>0</v>
      </c>
      <c r="AA9" s="306">
        <v>0</v>
      </c>
      <c r="AB9" s="271">
        <v>0</v>
      </c>
      <c r="AC9" s="306">
        <v>0</v>
      </c>
      <c r="AD9" s="271">
        <v>0</v>
      </c>
      <c r="AE9" s="306">
        <v>0</v>
      </c>
    </row>
    <row r="10" spans="1:31" ht="15" customHeight="1">
      <c r="A10" s="273" t="s">
        <v>1</v>
      </c>
      <c r="B10" s="563">
        <v>0</v>
      </c>
      <c r="C10" s="564">
        <v>0</v>
      </c>
      <c r="D10" s="563">
        <v>0</v>
      </c>
      <c r="E10" s="564">
        <v>0</v>
      </c>
      <c r="F10" s="563">
        <v>0</v>
      </c>
      <c r="G10" s="564">
        <v>0</v>
      </c>
      <c r="H10" s="563">
        <v>0</v>
      </c>
      <c r="I10" s="564">
        <v>0</v>
      </c>
      <c r="J10" s="563">
        <v>0</v>
      </c>
      <c r="K10" s="564">
        <v>0</v>
      </c>
      <c r="L10" s="563">
        <v>0</v>
      </c>
      <c r="M10" s="564">
        <v>0</v>
      </c>
      <c r="N10" s="563">
        <v>0</v>
      </c>
      <c r="O10" s="564">
        <v>0</v>
      </c>
      <c r="P10" s="563">
        <v>0</v>
      </c>
      <c r="Q10" s="564">
        <v>0</v>
      </c>
      <c r="R10" s="563">
        <v>0</v>
      </c>
      <c r="S10" s="564">
        <v>0</v>
      </c>
      <c r="T10" s="563">
        <v>0</v>
      </c>
      <c r="U10" s="564">
        <v>0</v>
      </c>
      <c r="V10" s="563">
        <v>0</v>
      </c>
      <c r="W10" s="565">
        <v>0</v>
      </c>
      <c r="X10" s="563">
        <v>0</v>
      </c>
      <c r="Y10" s="565">
        <v>0</v>
      </c>
      <c r="Z10" s="563">
        <v>0</v>
      </c>
      <c r="AA10" s="565">
        <v>0</v>
      </c>
      <c r="AB10" s="563">
        <v>0</v>
      </c>
      <c r="AC10" s="565">
        <v>0</v>
      </c>
      <c r="AD10" s="563">
        <v>0</v>
      </c>
      <c r="AE10" s="565">
        <v>0</v>
      </c>
    </row>
    <row r="11" spans="1:31" ht="15" customHeight="1">
      <c r="A11" s="273" t="s">
        <v>2</v>
      </c>
      <c r="B11" s="563">
        <v>2</v>
      </c>
      <c r="C11" s="564">
        <v>0</v>
      </c>
      <c r="D11" s="563">
        <v>121</v>
      </c>
      <c r="E11" s="564">
        <v>0</v>
      </c>
      <c r="F11" s="563">
        <v>0</v>
      </c>
      <c r="G11" s="564">
        <v>0</v>
      </c>
      <c r="H11" s="563">
        <v>13</v>
      </c>
      <c r="I11" s="564">
        <v>58</v>
      </c>
      <c r="J11" s="563">
        <v>0</v>
      </c>
      <c r="K11" s="564">
        <v>0</v>
      </c>
      <c r="L11" s="563">
        <v>0</v>
      </c>
      <c r="M11" s="564">
        <v>0</v>
      </c>
      <c r="N11" s="563">
        <v>0</v>
      </c>
      <c r="O11" s="564">
        <v>0</v>
      </c>
      <c r="P11" s="563">
        <v>0</v>
      </c>
      <c r="Q11" s="564">
        <v>0</v>
      </c>
      <c r="R11" s="563">
        <v>0</v>
      </c>
      <c r="S11" s="564">
        <v>30</v>
      </c>
      <c r="T11" s="563">
        <f>24+20+29</f>
        <v>73</v>
      </c>
      <c r="U11" s="564">
        <v>0</v>
      </c>
      <c r="V11" s="563">
        <v>0</v>
      </c>
      <c r="W11" s="565">
        <v>0</v>
      </c>
      <c r="X11" s="563">
        <v>0</v>
      </c>
      <c r="Y11" s="565">
        <v>0</v>
      </c>
      <c r="Z11" s="563">
        <v>0</v>
      </c>
      <c r="AA11" s="565">
        <v>0</v>
      </c>
      <c r="AB11" s="563">
        <v>0</v>
      </c>
      <c r="AC11" s="565">
        <v>0</v>
      </c>
      <c r="AD11" s="563">
        <v>0</v>
      </c>
      <c r="AE11" s="565">
        <v>0</v>
      </c>
    </row>
    <row r="12" spans="1:31" ht="15" customHeight="1">
      <c r="A12" s="273" t="s">
        <v>3</v>
      </c>
      <c r="B12" s="563">
        <v>0</v>
      </c>
      <c r="C12" s="564">
        <v>0</v>
      </c>
      <c r="D12" s="563">
        <v>0</v>
      </c>
      <c r="E12" s="564">
        <v>0</v>
      </c>
      <c r="F12" s="563">
        <v>0</v>
      </c>
      <c r="G12" s="564">
        <v>52</v>
      </c>
      <c r="H12" s="563">
        <v>28</v>
      </c>
      <c r="I12" s="564">
        <v>497</v>
      </c>
      <c r="J12" s="563">
        <v>0</v>
      </c>
      <c r="K12" s="564">
        <v>0</v>
      </c>
      <c r="L12" s="563">
        <v>0</v>
      </c>
      <c r="M12" s="564">
        <v>0</v>
      </c>
      <c r="N12" s="563">
        <v>0</v>
      </c>
      <c r="O12" s="564">
        <v>0</v>
      </c>
      <c r="P12" s="563">
        <v>0</v>
      </c>
      <c r="Q12" s="564">
        <v>0</v>
      </c>
      <c r="R12" s="563">
        <v>0</v>
      </c>
      <c r="S12" s="564">
        <v>20</v>
      </c>
      <c r="T12" s="563">
        <f>10+13</f>
        <v>23</v>
      </c>
      <c r="U12" s="564">
        <v>0</v>
      </c>
      <c r="V12" s="563">
        <v>0</v>
      </c>
      <c r="W12" s="565">
        <v>0</v>
      </c>
      <c r="X12" s="563">
        <v>0</v>
      </c>
      <c r="Y12" s="565">
        <v>0</v>
      </c>
      <c r="Z12" s="563">
        <v>0</v>
      </c>
      <c r="AA12" s="565">
        <v>0</v>
      </c>
      <c r="AB12" s="563">
        <v>0</v>
      </c>
      <c r="AC12" s="565">
        <v>0</v>
      </c>
      <c r="AD12" s="563">
        <v>0</v>
      </c>
      <c r="AE12" s="565">
        <v>0</v>
      </c>
    </row>
    <row r="13" spans="1:31" ht="15" customHeight="1">
      <c r="A13" s="273" t="s">
        <v>4</v>
      </c>
      <c r="B13" s="563">
        <v>0</v>
      </c>
      <c r="C13" s="564">
        <v>0</v>
      </c>
      <c r="D13" s="563">
        <v>0</v>
      </c>
      <c r="E13" s="564">
        <v>0</v>
      </c>
      <c r="F13" s="563">
        <v>0</v>
      </c>
      <c r="G13" s="564">
        <v>0</v>
      </c>
      <c r="H13" s="563">
        <v>0</v>
      </c>
      <c r="I13" s="564">
        <v>0</v>
      </c>
      <c r="J13" s="563">
        <v>0</v>
      </c>
      <c r="K13" s="564">
        <v>0</v>
      </c>
      <c r="L13" s="563">
        <v>0</v>
      </c>
      <c r="M13" s="564">
        <v>0</v>
      </c>
      <c r="N13" s="563">
        <v>0</v>
      </c>
      <c r="O13" s="564">
        <v>0</v>
      </c>
      <c r="P13" s="563">
        <v>0</v>
      </c>
      <c r="Q13" s="564">
        <v>0</v>
      </c>
      <c r="R13" s="563">
        <v>0</v>
      </c>
      <c r="S13" s="564">
        <v>8</v>
      </c>
      <c r="T13" s="563">
        <v>10</v>
      </c>
      <c r="U13" s="564">
        <v>0</v>
      </c>
      <c r="V13" s="563">
        <v>0</v>
      </c>
      <c r="W13" s="565">
        <v>0</v>
      </c>
      <c r="X13" s="563">
        <v>0</v>
      </c>
      <c r="Y13" s="565">
        <v>0</v>
      </c>
      <c r="Z13" s="563">
        <v>0</v>
      </c>
      <c r="AA13" s="565">
        <v>0</v>
      </c>
      <c r="AB13" s="563">
        <v>0</v>
      </c>
      <c r="AC13" s="565">
        <v>0</v>
      </c>
      <c r="AD13" s="563">
        <v>0</v>
      </c>
      <c r="AE13" s="565">
        <v>0</v>
      </c>
    </row>
    <row r="14" spans="1:31" ht="15" customHeight="1">
      <c r="A14" s="273" t="s">
        <v>5</v>
      </c>
      <c r="B14" s="563">
        <v>0</v>
      </c>
      <c r="C14" s="564">
        <v>0</v>
      </c>
      <c r="D14" s="563">
        <v>0</v>
      </c>
      <c r="E14" s="564">
        <v>0</v>
      </c>
      <c r="F14" s="563">
        <v>7</v>
      </c>
      <c r="G14" s="564">
        <v>80</v>
      </c>
      <c r="H14" s="563">
        <v>66</v>
      </c>
      <c r="I14" s="564">
        <v>433</v>
      </c>
      <c r="J14" s="563">
        <v>0</v>
      </c>
      <c r="K14" s="564">
        <v>0</v>
      </c>
      <c r="L14" s="563">
        <v>0</v>
      </c>
      <c r="M14" s="564">
        <v>0</v>
      </c>
      <c r="N14" s="563">
        <v>0</v>
      </c>
      <c r="O14" s="564">
        <v>0</v>
      </c>
      <c r="P14" s="563">
        <v>0</v>
      </c>
      <c r="Q14" s="564">
        <v>0</v>
      </c>
      <c r="R14" s="563">
        <v>0</v>
      </c>
      <c r="S14" s="564">
        <v>15</v>
      </c>
      <c r="T14" s="563">
        <v>15</v>
      </c>
      <c r="U14" s="564">
        <v>0</v>
      </c>
      <c r="V14" s="563">
        <v>0</v>
      </c>
      <c r="W14" s="565">
        <v>0</v>
      </c>
      <c r="X14" s="563">
        <v>0</v>
      </c>
      <c r="Y14" s="565">
        <v>0</v>
      </c>
      <c r="Z14" s="563">
        <v>0</v>
      </c>
      <c r="AA14" s="565">
        <v>0</v>
      </c>
      <c r="AB14" s="563">
        <v>0</v>
      </c>
      <c r="AC14" s="565">
        <v>0</v>
      </c>
      <c r="AD14" s="563">
        <v>0</v>
      </c>
      <c r="AE14" s="565">
        <v>0</v>
      </c>
    </row>
    <row r="15" spans="1:31" ht="15" customHeight="1">
      <c r="A15" s="273" t="s">
        <v>6</v>
      </c>
      <c r="B15" s="563">
        <v>0</v>
      </c>
      <c r="C15" s="564">
        <v>0</v>
      </c>
      <c r="D15" s="563">
        <v>0</v>
      </c>
      <c r="E15" s="564">
        <v>18</v>
      </c>
      <c r="F15" s="563">
        <v>0</v>
      </c>
      <c r="G15" s="564">
        <v>179</v>
      </c>
      <c r="H15" s="563">
        <v>147</v>
      </c>
      <c r="I15" s="564">
        <v>0</v>
      </c>
      <c r="J15" s="563">
        <v>0</v>
      </c>
      <c r="K15" s="564">
        <v>0</v>
      </c>
      <c r="L15" s="563">
        <v>0</v>
      </c>
      <c r="M15" s="564">
        <v>0</v>
      </c>
      <c r="N15" s="563">
        <v>0</v>
      </c>
      <c r="O15" s="564">
        <v>0</v>
      </c>
      <c r="P15" s="563">
        <v>0</v>
      </c>
      <c r="Q15" s="564">
        <v>0</v>
      </c>
      <c r="R15" s="563">
        <v>0</v>
      </c>
      <c r="S15" s="564">
        <v>15</v>
      </c>
      <c r="T15" s="563">
        <f>17+14+17</f>
        <v>48</v>
      </c>
      <c r="U15" s="564">
        <v>0</v>
      </c>
      <c r="V15" s="563">
        <v>0</v>
      </c>
      <c r="W15" s="565">
        <v>0</v>
      </c>
      <c r="X15" s="563">
        <v>0</v>
      </c>
      <c r="Y15" s="565">
        <v>0</v>
      </c>
      <c r="Z15" s="563">
        <v>0</v>
      </c>
      <c r="AA15" s="565">
        <v>0</v>
      </c>
      <c r="AB15" s="563">
        <v>0</v>
      </c>
      <c r="AC15" s="565">
        <v>0</v>
      </c>
      <c r="AD15" s="563">
        <v>0</v>
      </c>
      <c r="AE15" s="565">
        <v>0</v>
      </c>
    </row>
    <row r="16" spans="1:31" ht="15" customHeight="1">
      <c r="A16" s="273" t="s">
        <v>246</v>
      </c>
      <c r="B16" s="563">
        <v>0</v>
      </c>
      <c r="C16" s="564">
        <v>0</v>
      </c>
      <c r="D16" s="563">
        <v>0</v>
      </c>
      <c r="E16" s="564">
        <v>0</v>
      </c>
      <c r="F16" s="563">
        <v>0</v>
      </c>
      <c r="G16" s="564">
        <v>26</v>
      </c>
      <c r="H16" s="563">
        <v>0</v>
      </c>
      <c r="I16" s="564">
        <v>0</v>
      </c>
      <c r="J16" s="563">
        <v>0</v>
      </c>
      <c r="K16" s="564">
        <v>0</v>
      </c>
      <c r="L16" s="563">
        <v>0</v>
      </c>
      <c r="M16" s="564">
        <v>0</v>
      </c>
      <c r="N16" s="563">
        <v>0</v>
      </c>
      <c r="O16" s="564">
        <v>0</v>
      </c>
      <c r="P16" s="563">
        <v>0</v>
      </c>
      <c r="Q16" s="564">
        <v>0</v>
      </c>
      <c r="R16" s="563">
        <v>0</v>
      </c>
      <c r="S16" s="564">
        <v>0</v>
      </c>
      <c r="T16" s="563">
        <v>27</v>
      </c>
      <c r="U16" s="564">
        <v>0</v>
      </c>
      <c r="V16" s="563">
        <v>0</v>
      </c>
      <c r="W16" s="565">
        <v>0</v>
      </c>
      <c r="X16" s="563">
        <v>0</v>
      </c>
      <c r="Y16" s="565">
        <v>0</v>
      </c>
      <c r="Z16" s="563">
        <v>0</v>
      </c>
      <c r="AA16" s="565">
        <v>0</v>
      </c>
      <c r="AB16" s="563">
        <v>0</v>
      </c>
      <c r="AC16" s="565">
        <v>0</v>
      </c>
      <c r="AD16" s="563">
        <v>0</v>
      </c>
      <c r="AE16" s="565">
        <v>0</v>
      </c>
    </row>
    <row r="17" spans="1:31" ht="15" customHeight="1">
      <c r="A17" s="273" t="s">
        <v>7</v>
      </c>
      <c r="B17" s="563">
        <v>0</v>
      </c>
      <c r="C17" s="564">
        <v>0</v>
      </c>
      <c r="D17" s="563">
        <v>0</v>
      </c>
      <c r="E17" s="564">
        <v>0</v>
      </c>
      <c r="F17" s="563">
        <v>22</v>
      </c>
      <c r="G17" s="564">
        <v>3</v>
      </c>
      <c r="H17" s="563">
        <v>0</v>
      </c>
      <c r="I17" s="564">
        <v>0</v>
      </c>
      <c r="J17" s="563">
        <v>0</v>
      </c>
      <c r="K17" s="564">
        <v>0</v>
      </c>
      <c r="L17" s="563">
        <v>0</v>
      </c>
      <c r="M17" s="564">
        <v>0</v>
      </c>
      <c r="N17" s="563">
        <v>0</v>
      </c>
      <c r="O17" s="564">
        <v>0</v>
      </c>
      <c r="P17" s="563">
        <v>0</v>
      </c>
      <c r="Q17" s="564">
        <v>0</v>
      </c>
      <c r="R17" s="563">
        <v>0</v>
      </c>
      <c r="S17" s="564">
        <v>11</v>
      </c>
      <c r="T17" s="563">
        <f>17+34</f>
        <v>51</v>
      </c>
      <c r="U17" s="564">
        <v>0</v>
      </c>
      <c r="V17" s="563">
        <v>0</v>
      </c>
      <c r="W17" s="565">
        <v>0</v>
      </c>
      <c r="X17" s="563">
        <v>0</v>
      </c>
      <c r="Y17" s="565">
        <v>0</v>
      </c>
      <c r="Z17" s="563">
        <v>0</v>
      </c>
      <c r="AA17" s="565">
        <v>0</v>
      </c>
      <c r="AB17" s="563">
        <v>0</v>
      </c>
      <c r="AC17" s="565">
        <v>0</v>
      </c>
      <c r="AD17" s="563">
        <v>0</v>
      </c>
      <c r="AE17" s="565">
        <v>0</v>
      </c>
    </row>
    <row r="18" spans="1:31" ht="15" customHeight="1">
      <c r="A18" s="273" t="s">
        <v>8</v>
      </c>
      <c r="B18" s="563">
        <v>0</v>
      </c>
      <c r="C18" s="564">
        <v>0</v>
      </c>
      <c r="D18" s="563">
        <v>0</v>
      </c>
      <c r="E18" s="564">
        <v>84</v>
      </c>
      <c r="F18" s="563">
        <v>0</v>
      </c>
      <c r="G18" s="564">
        <v>0</v>
      </c>
      <c r="H18" s="563">
        <v>0</v>
      </c>
      <c r="I18" s="564">
        <v>23</v>
      </c>
      <c r="J18" s="563">
        <v>226</v>
      </c>
      <c r="K18" s="564">
        <v>0</v>
      </c>
      <c r="L18" s="563">
        <v>0</v>
      </c>
      <c r="M18" s="564">
        <v>0</v>
      </c>
      <c r="N18" s="563">
        <v>0</v>
      </c>
      <c r="O18" s="564">
        <v>0</v>
      </c>
      <c r="P18" s="563">
        <v>0</v>
      </c>
      <c r="Q18" s="564">
        <v>0</v>
      </c>
      <c r="R18" s="563">
        <v>0</v>
      </c>
      <c r="S18" s="564">
        <v>21</v>
      </c>
      <c r="T18" s="563">
        <f>14+14+15+14</f>
        <v>57</v>
      </c>
      <c r="U18" s="564">
        <v>0</v>
      </c>
      <c r="V18" s="563">
        <v>0</v>
      </c>
      <c r="W18" s="565">
        <v>0</v>
      </c>
      <c r="X18" s="563">
        <v>0</v>
      </c>
      <c r="Y18" s="565">
        <v>0</v>
      </c>
      <c r="Z18" s="563">
        <v>0</v>
      </c>
      <c r="AA18" s="565">
        <v>0</v>
      </c>
      <c r="AB18" s="563">
        <v>0</v>
      </c>
      <c r="AC18" s="565">
        <v>0</v>
      </c>
      <c r="AD18" s="563">
        <v>0</v>
      </c>
      <c r="AE18" s="565">
        <v>0</v>
      </c>
    </row>
    <row r="19" spans="1:31" ht="15" customHeight="1" thickBot="1">
      <c r="A19" s="284" t="s">
        <v>247</v>
      </c>
      <c r="B19" s="566">
        <v>0</v>
      </c>
      <c r="C19" s="567">
        <v>0</v>
      </c>
      <c r="D19" s="566">
        <v>0</v>
      </c>
      <c r="E19" s="567">
        <v>0</v>
      </c>
      <c r="F19" s="566">
        <v>0</v>
      </c>
      <c r="G19" s="567">
        <v>0</v>
      </c>
      <c r="H19" s="566">
        <v>0</v>
      </c>
      <c r="I19" s="567">
        <v>161</v>
      </c>
      <c r="J19" s="566">
        <v>0</v>
      </c>
      <c r="K19" s="567">
        <v>0</v>
      </c>
      <c r="L19" s="566">
        <v>0</v>
      </c>
      <c r="M19" s="567">
        <v>0</v>
      </c>
      <c r="N19" s="566">
        <v>0</v>
      </c>
      <c r="O19" s="567">
        <v>0</v>
      </c>
      <c r="P19" s="566">
        <v>0</v>
      </c>
      <c r="Q19" s="567">
        <v>0</v>
      </c>
      <c r="R19" s="566">
        <v>0</v>
      </c>
      <c r="S19" s="567">
        <v>32</v>
      </c>
      <c r="T19" s="566">
        <f>14+30</f>
        <v>44</v>
      </c>
      <c r="U19" s="567">
        <v>0</v>
      </c>
      <c r="V19" s="566">
        <v>0</v>
      </c>
      <c r="W19" s="568">
        <v>0</v>
      </c>
      <c r="X19" s="566">
        <v>0</v>
      </c>
      <c r="Y19" s="568">
        <v>0</v>
      </c>
      <c r="Z19" s="566">
        <v>0</v>
      </c>
      <c r="AA19" s="568">
        <v>0</v>
      </c>
      <c r="AB19" s="566">
        <v>0</v>
      </c>
      <c r="AC19" s="568">
        <v>0</v>
      </c>
      <c r="AD19" s="566">
        <v>0</v>
      </c>
      <c r="AE19" s="568">
        <v>0</v>
      </c>
    </row>
    <row r="20" spans="1:31" ht="18" customHeight="1" thickTop="1">
      <c r="A20" s="569" t="s">
        <v>436</v>
      </c>
      <c r="B20" s="569"/>
      <c r="C20" s="569"/>
      <c r="D20" s="569"/>
      <c r="E20" s="569"/>
      <c r="F20" s="569"/>
      <c r="G20" s="569"/>
      <c r="H20" s="569"/>
      <c r="I20" s="569"/>
      <c r="J20" s="569"/>
      <c r="K20" s="569"/>
      <c r="L20" s="569"/>
      <c r="M20" s="569"/>
      <c r="N20" s="569"/>
      <c r="O20" s="569"/>
      <c r="P20" s="569"/>
      <c r="Q20" s="569"/>
      <c r="R20" s="569"/>
      <c r="S20" s="569"/>
      <c r="T20" s="569"/>
      <c r="U20" s="569"/>
      <c r="V20" s="569"/>
      <c r="W20" s="569"/>
      <c r="X20" s="125"/>
      <c r="Y20" s="125"/>
      <c r="Z20" s="124"/>
      <c r="AA20" s="125"/>
      <c r="AB20" s="125"/>
      <c r="AC20" s="125"/>
      <c r="AD20" s="125"/>
    </row>
  </sheetData>
  <mergeCells count="5">
    <mergeCell ref="A1:AD1"/>
    <mergeCell ref="A2:AD2"/>
    <mergeCell ref="A3:AD3"/>
    <mergeCell ref="A4:AD4"/>
    <mergeCell ref="B5:AE6"/>
  </mergeCells>
  <hyperlinks>
    <hyperlink ref="A5" location="Índice!A1" display="Índice" xr:uid="{F7F8B0F7-AD10-4D53-A87F-DC3D05CE9C19}"/>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4A4F3-4DF4-4297-B101-77ED61CD1DE4}">
  <dimension ref="A1:AJ21"/>
  <sheetViews>
    <sheetView zoomScaleNormal="100" workbookViewId="0">
      <selection activeCell="A20" sqref="A20"/>
    </sheetView>
  </sheetViews>
  <sheetFormatPr defaultColWidth="0" defaultRowHeight="12.75" zeroHeight="1"/>
  <cols>
    <col min="1" max="1" width="27.28515625" customWidth="1"/>
    <col min="2" max="30" width="6" customWidth="1"/>
    <col min="31" max="31" width="5.140625" customWidth="1"/>
    <col min="32" max="32" width="6" customWidth="1"/>
    <col min="33" max="33" width="5.140625" customWidth="1"/>
    <col min="34" max="34" width="6.140625" customWidth="1"/>
    <col min="35" max="35" width="5.140625" customWidth="1"/>
    <col min="36" max="36" width="6.140625" customWidth="1"/>
    <col min="37" max="16384" width="5.140625" hidden="1"/>
  </cols>
  <sheetData>
    <row r="1" spans="1:36" s="98" customFormat="1" ht="18">
      <c r="A1" s="733" t="s">
        <v>159</v>
      </c>
      <c r="B1" s="733"/>
      <c r="C1" s="733"/>
      <c r="D1" s="733"/>
      <c r="E1" s="733"/>
      <c r="F1" s="733"/>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row>
    <row r="2" spans="1:36" s="29" customFormat="1" ht="15" customHeight="1">
      <c r="A2" s="663"/>
      <c r="B2" s="663"/>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c r="AF2" s="663"/>
      <c r="AG2" s="663"/>
      <c r="AH2" s="663"/>
      <c r="AI2" s="663"/>
      <c r="AJ2" s="663"/>
    </row>
    <row r="3" spans="1:36" s="96" customFormat="1" ht="15">
      <c r="A3" s="699" t="s">
        <v>347</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699"/>
      <c r="AI3" s="699"/>
      <c r="AJ3" s="699"/>
    </row>
    <row r="4" spans="1:36" s="96" customFormat="1" ht="15">
      <c r="A4" s="699" t="s">
        <v>424</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c r="AH4" s="699"/>
      <c r="AI4" s="699"/>
      <c r="AJ4" s="699"/>
    </row>
    <row r="5" spans="1:36" s="389" customFormat="1" ht="12.75" customHeight="1">
      <c r="A5" s="190" t="s">
        <v>202</v>
      </c>
      <c r="B5" s="671" t="s">
        <v>340</v>
      </c>
      <c r="C5" s="671"/>
      <c r="D5" s="671"/>
      <c r="E5" s="671"/>
      <c r="F5" s="671"/>
      <c r="G5" s="671"/>
      <c r="H5" s="671"/>
      <c r="I5" s="671"/>
      <c r="J5" s="671"/>
      <c r="K5" s="671"/>
      <c r="L5" s="671"/>
      <c r="M5" s="671"/>
      <c r="N5" s="671"/>
      <c r="O5" s="671"/>
      <c r="P5" s="671"/>
      <c r="Q5" s="671"/>
      <c r="R5" s="671"/>
      <c r="S5" s="671"/>
      <c r="T5" s="671"/>
      <c r="U5" s="671"/>
      <c r="V5" s="671"/>
      <c r="W5" s="671"/>
      <c r="X5" s="671"/>
      <c r="Y5" s="671"/>
      <c r="Z5" s="671"/>
      <c r="AA5" s="671"/>
      <c r="AB5" s="671"/>
      <c r="AC5" s="671"/>
      <c r="AD5" s="671"/>
      <c r="AE5" s="671"/>
      <c r="AF5" s="671"/>
      <c r="AG5" s="671"/>
      <c r="AH5" s="671"/>
      <c r="AI5" s="671"/>
      <c r="AJ5" s="671"/>
    </row>
    <row r="6" spans="1:36" s="389" customFormat="1" ht="13.5" customHeight="1" thickBot="1">
      <c r="A6" s="190"/>
      <c r="B6" s="671"/>
      <c r="C6" s="671"/>
      <c r="D6" s="671"/>
      <c r="E6" s="671"/>
      <c r="F6" s="671"/>
      <c r="G6" s="671"/>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671"/>
    </row>
    <row r="7" spans="1:36" ht="13.5" thickTop="1">
      <c r="A7" s="536" t="s">
        <v>22</v>
      </c>
      <c r="B7" s="107">
        <v>1991</v>
      </c>
      <c r="C7" s="106">
        <v>1992</v>
      </c>
      <c r="D7" s="107">
        <v>1993</v>
      </c>
      <c r="E7" s="106">
        <v>1994</v>
      </c>
      <c r="F7" s="107">
        <v>1995</v>
      </c>
      <c r="G7" s="106">
        <v>1996</v>
      </c>
      <c r="H7" s="107">
        <v>1997</v>
      </c>
      <c r="I7" s="106">
        <v>1998</v>
      </c>
      <c r="J7" s="107">
        <v>1999</v>
      </c>
      <c r="K7" s="106">
        <v>2000</v>
      </c>
      <c r="L7" s="107">
        <v>2001</v>
      </c>
      <c r="M7" s="106">
        <v>2002</v>
      </c>
      <c r="N7" s="107">
        <v>2003</v>
      </c>
      <c r="O7" s="106">
        <v>2004</v>
      </c>
      <c r="P7" s="107">
        <v>2005</v>
      </c>
      <c r="Q7" s="106">
        <v>2006</v>
      </c>
      <c r="R7" s="107">
        <v>2007</v>
      </c>
      <c r="S7" s="106">
        <v>2008</v>
      </c>
      <c r="T7" s="107">
        <v>2009</v>
      </c>
      <c r="U7" s="106">
        <v>2010</v>
      </c>
      <c r="V7" s="107">
        <v>2011</v>
      </c>
      <c r="W7" s="106">
        <v>2012</v>
      </c>
      <c r="X7" s="107">
        <v>2013</v>
      </c>
      <c r="Y7" s="570">
        <v>2014</v>
      </c>
      <c r="Z7" s="107">
        <v>2015</v>
      </c>
      <c r="AA7" s="106">
        <v>2016</v>
      </c>
      <c r="AB7" s="107">
        <v>2017</v>
      </c>
      <c r="AC7" s="106">
        <v>2018</v>
      </c>
      <c r="AD7" s="107">
        <v>2019</v>
      </c>
      <c r="AE7" s="106">
        <v>2020</v>
      </c>
      <c r="AF7" s="107" t="s">
        <v>383</v>
      </c>
      <c r="AG7" s="106" t="s">
        <v>387</v>
      </c>
      <c r="AH7" s="107" t="s">
        <v>388</v>
      </c>
      <c r="AI7" s="106" t="s">
        <v>389</v>
      </c>
      <c r="AJ7" s="107" t="s">
        <v>392</v>
      </c>
    </row>
    <row r="8" spans="1:36">
      <c r="A8" s="136" t="s">
        <v>370</v>
      </c>
      <c r="B8" s="137"/>
      <c r="C8" s="137"/>
      <c r="D8" s="137"/>
      <c r="E8" s="137"/>
      <c r="F8" s="137"/>
      <c r="G8" s="137"/>
      <c r="H8" s="137"/>
      <c r="I8" s="137"/>
      <c r="J8" s="137"/>
      <c r="K8" s="137"/>
      <c r="L8" s="137"/>
      <c r="M8" s="137"/>
      <c r="N8" s="137"/>
      <c r="O8" s="137"/>
      <c r="P8" s="137"/>
      <c r="Q8" s="137"/>
      <c r="R8" s="137"/>
      <c r="S8" s="137"/>
      <c r="T8" s="137"/>
      <c r="U8" s="137"/>
      <c r="V8" s="137" t="s">
        <v>266</v>
      </c>
      <c r="W8" s="137" t="s">
        <v>266</v>
      </c>
      <c r="X8" s="137"/>
      <c r="Y8" s="137"/>
      <c r="Z8" s="137"/>
      <c r="AA8" s="137"/>
      <c r="AB8" s="137"/>
      <c r="AC8" s="137"/>
      <c r="AD8" s="137"/>
      <c r="AE8" s="137"/>
      <c r="AF8" s="137"/>
      <c r="AG8" s="137"/>
      <c r="AH8" s="137"/>
      <c r="AI8" s="137"/>
      <c r="AJ8" s="137"/>
    </row>
    <row r="9" spans="1:36">
      <c r="A9" s="434" t="s">
        <v>9</v>
      </c>
      <c r="B9" s="174">
        <v>608</v>
      </c>
      <c r="C9" s="552">
        <v>526</v>
      </c>
      <c r="D9" s="174">
        <v>544</v>
      </c>
      <c r="E9" s="552">
        <v>388</v>
      </c>
      <c r="F9" s="174">
        <v>318</v>
      </c>
      <c r="G9" s="552">
        <v>508</v>
      </c>
      <c r="H9" s="174">
        <v>1270</v>
      </c>
      <c r="I9" s="552">
        <v>1482</v>
      </c>
      <c r="J9" s="174">
        <v>4187</v>
      </c>
      <c r="K9" s="552">
        <v>1202</v>
      </c>
      <c r="L9" s="174">
        <v>2341</v>
      </c>
      <c r="M9" s="552">
        <v>2023</v>
      </c>
      <c r="N9" s="174">
        <v>766</v>
      </c>
      <c r="O9" s="552">
        <v>2963</v>
      </c>
      <c r="P9" s="174">
        <v>856</v>
      </c>
      <c r="Q9" s="552">
        <v>874</v>
      </c>
      <c r="R9" s="174">
        <v>312</v>
      </c>
      <c r="S9" s="552">
        <v>762</v>
      </c>
      <c r="T9" s="174">
        <v>888</v>
      </c>
      <c r="U9" s="552">
        <v>168</v>
      </c>
      <c r="V9" s="174">
        <v>1508</v>
      </c>
      <c r="W9" s="552">
        <v>2372</v>
      </c>
      <c r="X9" s="174">
        <v>1008</v>
      </c>
      <c r="Y9" s="552">
        <v>1100</v>
      </c>
      <c r="Z9" s="174">
        <v>1168</v>
      </c>
      <c r="AA9" s="552">
        <v>64</v>
      </c>
      <c r="AB9" s="174">
        <v>2864</v>
      </c>
      <c r="AC9" s="552">
        <v>925</v>
      </c>
      <c r="AD9" s="174">
        <v>957</v>
      </c>
      <c r="AE9" s="552">
        <v>477</v>
      </c>
      <c r="AF9" s="174">
        <v>130</v>
      </c>
      <c r="AG9" s="552">
        <v>1346</v>
      </c>
      <c r="AH9" s="174">
        <v>4946</v>
      </c>
      <c r="AI9" s="552">
        <v>1858</v>
      </c>
      <c r="AJ9" s="174">
        <v>316</v>
      </c>
    </row>
    <row r="10" spans="1:36">
      <c r="A10" s="142" t="s">
        <v>1</v>
      </c>
      <c r="B10" s="405">
        <v>204</v>
      </c>
      <c r="C10" s="404">
        <v>360</v>
      </c>
      <c r="D10" s="405">
        <v>404</v>
      </c>
      <c r="E10" s="404">
        <v>254</v>
      </c>
      <c r="F10" s="405">
        <v>246</v>
      </c>
      <c r="G10" s="404">
        <v>272</v>
      </c>
      <c r="H10" s="405">
        <v>766</v>
      </c>
      <c r="I10" s="404">
        <v>1161</v>
      </c>
      <c r="J10" s="405">
        <v>1890</v>
      </c>
      <c r="K10" s="404">
        <v>802</v>
      </c>
      <c r="L10" s="405">
        <v>1384</v>
      </c>
      <c r="M10" s="404">
        <v>1008</v>
      </c>
      <c r="N10" s="405">
        <v>416</v>
      </c>
      <c r="O10" s="404">
        <v>796</v>
      </c>
      <c r="P10" s="405">
        <v>220</v>
      </c>
      <c r="Q10" s="404">
        <v>16</v>
      </c>
      <c r="R10" s="405">
        <v>232</v>
      </c>
      <c r="S10" s="404">
        <v>332</v>
      </c>
      <c r="T10" s="405">
        <v>448</v>
      </c>
      <c r="U10" s="404">
        <v>0</v>
      </c>
      <c r="V10" s="405">
        <v>212</v>
      </c>
      <c r="W10" s="404">
        <v>880</v>
      </c>
      <c r="X10" s="405">
        <v>0</v>
      </c>
      <c r="Y10" s="404">
        <v>80</v>
      </c>
      <c r="Z10" s="405">
        <v>128</v>
      </c>
      <c r="AA10" s="404">
        <v>0</v>
      </c>
      <c r="AB10" s="405">
        <v>0</v>
      </c>
      <c r="AC10" s="404">
        <v>0</v>
      </c>
      <c r="AD10" s="405">
        <v>0</v>
      </c>
      <c r="AE10" s="404">
        <v>0</v>
      </c>
      <c r="AF10" s="405">
        <v>0</v>
      </c>
      <c r="AG10" s="404">
        <v>0</v>
      </c>
      <c r="AH10" s="405">
        <v>0</v>
      </c>
      <c r="AI10" s="404">
        <v>0</v>
      </c>
      <c r="AJ10" s="405">
        <v>0</v>
      </c>
    </row>
    <row r="11" spans="1:36">
      <c r="A11" s="142" t="s">
        <v>2</v>
      </c>
      <c r="B11" s="405">
        <v>0</v>
      </c>
      <c r="C11" s="404">
        <v>0</v>
      </c>
      <c r="D11" s="405">
        <v>0</v>
      </c>
      <c r="E11" s="404">
        <v>0</v>
      </c>
      <c r="F11" s="405">
        <v>0</v>
      </c>
      <c r="G11" s="404">
        <v>2</v>
      </c>
      <c r="H11" s="405">
        <v>0</v>
      </c>
      <c r="I11" s="404">
        <v>121</v>
      </c>
      <c r="J11" s="405">
        <v>0</v>
      </c>
      <c r="K11" s="404">
        <v>0</v>
      </c>
      <c r="L11" s="405">
        <v>0</v>
      </c>
      <c r="M11" s="404">
        <v>139</v>
      </c>
      <c r="N11" s="405">
        <v>13</v>
      </c>
      <c r="O11" s="404">
        <v>444</v>
      </c>
      <c r="P11" s="405">
        <v>0</v>
      </c>
      <c r="Q11" s="404">
        <v>0</v>
      </c>
      <c r="R11" s="405">
        <v>0</v>
      </c>
      <c r="S11" s="404">
        <v>94</v>
      </c>
      <c r="T11" s="405">
        <v>72</v>
      </c>
      <c r="U11" s="404">
        <v>0</v>
      </c>
      <c r="V11" s="405">
        <v>224</v>
      </c>
      <c r="W11" s="404">
        <v>224</v>
      </c>
      <c r="X11" s="405">
        <v>64</v>
      </c>
      <c r="Y11" s="404">
        <v>172</v>
      </c>
      <c r="Z11" s="405">
        <v>80</v>
      </c>
      <c r="AA11" s="404">
        <v>0</v>
      </c>
      <c r="AB11" s="405">
        <v>0</v>
      </c>
      <c r="AC11" s="404">
        <v>0</v>
      </c>
      <c r="AD11" s="405">
        <v>0</v>
      </c>
      <c r="AE11" s="404">
        <v>0</v>
      </c>
      <c r="AF11" s="405">
        <v>0</v>
      </c>
      <c r="AG11" s="404">
        <v>0</v>
      </c>
      <c r="AH11" s="405">
        <v>0</v>
      </c>
      <c r="AI11" s="404">
        <v>0</v>
      </c>
      <c r="AJ11" s="405">
        <v>0</v>
      </c>
    </row>
    <row r="12" spans="1:36">
      <c r="A12" s="142" t="s">
        <v>3</v>
      </c>
      <c r="B12" s="405">
        <v>368</v>
      </c>
      <c r="C12" s="404">
        <v>160</v>
      </c>
      <c r="D12" s="405">
        <v>128</v>
      </c>
      <c r="E12" s="404">
        <v>96</v>
      </c>
      <c r="F12" s="405">
        <v>48</v>
      </c>
      <c r="G12" s="404">
        <v>208</v>
      </c>
      <c r="H12" s="405">
        <v>476</v>
      </c>
      <c r="I12" s="404">
        <v>0</v>
      </c>
      <c r="J12" s="405">
        <v>650</v>
      </c>
      <c r="K12" s="404">
        <v>250</v>
      </c>
      <c r="L12" s="405">
        <v>40</v>
      </c>
      <c r="M12" s="404">
        <v>516</v>
      </c>
      <c r="N12" s="405">
        <v>128</v>
      </c>
      <c r="O12" s="404">
        <v>0</v>
      </c>
      <c r="P12" s="405">
        <v>0</v>
      </c>
      <c r="Q12" s="404">
        <v>0</v>
      </c>
      <c r="R12" s="405">
        <v>0</v>
      </c>
      <c r="S12" s="571">
        <v>192</v>
      </c>
      <c r="T12" s="405">
        <v>168</v>
      </c>
      <c r="U12" s="404">
        <v>168</v>
      </c>
      <c r="V12" s="405">
        <v>560</v>
      </c>
      <c r="W12" s="404">
        <v>264</v>
      </c>
      <c r="X12" s="405">
        <v>208</v>
      </c>
      <c r="Y12" s="404">
        <v>0</v>
      </c>
      <c r="Z12" s="405">
        <v>0</v>
      </c>
      <c r="AA12" s="404">
        <v>0</v>
      </c>
      <c r="AB12" s="405">
        <v>0</v>
      </c>
      <c r="AC12" s="404">
        <v>0</v>
      </c>
      <c r="AD12" s="405">
        <v>0</v>
      </c>
      <c r="AE12" s="404">
        <v>0</v>
      </c>
      <c r="AF12" s="405">
        <v>0</v>
      </c>
      <c r="AG12" s="404">
        <v>0</v>
      </c>
      <c r="AH12" s="405">
        <v>0</v>
      </c>
      <c r="AI12" s="404">
        <v>0</v>
      </c>
      <c r="AJ12" s="405">
        <v>0</v>
      </c>
    </row>
    <row r="13" spans="1:36">
      <c r="A13" s="142" t="s">
        <v>4</v>
      </c>
      <c r="B13" s="405">
        <v>0</v>
      </c>
      <c r="C13" s="404">
        <v>0</v>
      </c>
      <c r="D13" s="405">
        <v>0</v>
      </c>
      <c r="E13" s="404">
        <v>0</v>
      </c>
      <c r="F13" s="405">
        <v>0</v>
      </c>
      <c r="G13" s="404">
        <v>0</v>
      </c>
      <c r="H13" s="405">
        <v>0</v>
      </c>
      <c r="I13" s="404">
        <v>0</v>
      </c>
      <c r="J13" s="405">
        <v>378</v>
      </c>
      <c r="K13" s="404">
        <v>0</v>
      </c>
      <c r="L13" s="405">
        <v>0</v>
      </c>
      <c r="M13" s="404">
        <v>0</v>
      </c>
      <c r="N13" s="405">
        <v>0</v>
      </c>
      <c r="O13" s="404">
        <v>224</v>
      </c>
      <c r="P13" s="405">
        <v>178</v>
      </c>
      <c r="Q13" s="404">
        <v>46</v>
      </c>
      <c r="R13" s="405">
        <v>0</v>
      </c>
      <c r="S13" s="404">
        <v>64</v>
      </c>
      <c r="T13" s="405">
        <v>20</v>
      </c>
      <c r="U13" s="404">
        <v>0</v>
      </c>
      <c r="V13" s="405">
        <v>144</v>
      </c>
      <c r="W13" s="404">
        <v>184</v>
      </c>
      <c r="X13" s="405">
        <v>112</v>
      </c>
      <c r="Y13" s="404">
        <v>0</v>
      </c>
      <c r="Z13" s="405">
        <v>80</v>
      </c>
      <c r="AA13" s="404">
        <v>0</v>
      </c>
      <c r="AB13" s="405">
        <v>0</v>
      </c>
      <c r="AC13" s="404">
        <v>0</v>
      </c>
      <c r="AD13" s="405">
        <v>0</v>
      </c>
      <c r="AE13" s="404">
        <v>0</v>
      </c>
      <c r="AF13" s="405">
        <v>0</v>
      </c>
      <c r="AG13" s="404">
        <v>0</v>
      </c>
      <c r="AH13" s="405">
        <v>0</v>
      </c>
      <c r="AI13" s="404">
        <v>0</v>
      </c>
      <c r="AJ13" s="405">
        <v>0</v>
      </c>
    </row>
    <row r="14" spans="1:36">
      <c r="A14" s="142" t="s">
        <v>5</v>
      </c>
      <c r="B14" s="405">
        <v>0</v>
      </c>
      <c r="C14" s="404">
        <v>0</v>
      </c>
      <c r="D14" s="405">
        <v>0</v>
      </c>
      <c r="E14" s="404">
        <v>0</v>
      </c>
      <c r="F14" s="405">
        <v>0</v>
      </c>
      <c r="G14" s="404">
        <v>0</v>
      </c>
      <c r="H14" s="405">
        <v>0</v>
      </c>
      <c r="I14" s="404">
        <v>0</v>
      </c>
      <c r="J14" s="405">
        <v>0</v>
      </c>
      <c r="K14" s="404">
        <v>0</v>
      </c>
      <c r="L14" s="405">
        <v>0</v>
      </c>
      <c r="M14" s="404">
        <v>144</v>
      </c>
      <c r="N14" s="405">
        <v>40</v>
      </c>
      <c r="O14" s="404">
        <v>64</v>
      </c>
      <c r="P14" s="405">
        <v>50</v>
      </c>
      <c r="Q14" s="404">
        <v>180</v>
      </c>
      <c r="R14" s="405">
        <v>0</v>
      </c>
      <c r="S14" s="404">
        <v>0</v>
      </c>
      <c r="T14" s="405">
        <v>0</v>
      </c>
      <c r="U14" s="404">
        <v>0</v>
      </c>
      <c r="V14" s="405">
        <v>128</v>
      </c>
      <c r="W14" s="404">
        <v>20</v>
      </c>
      <c r="X14" s="405">
        <v>224</v>
      </c>
      <c r="Y14" s="404">
        <v>80</v>
      </c>
      <c r="Z14" s="405">
        <v>80</v>
      </c>
      <c r="AA14" s="404">
        <v>0</v>
      </c>
      <c r="AB14" s="405">
        <v>0</v>
      </c>
      <c r="AC14" s="404">
        <v>0</v>
      </c>
      <c r="AD14" s="405">
        <v>0</v>
      </c>
      <c r="AE14" s="404">
        <v>0</v>
      </c>
      <c r="AF14" s="405">
        <v>0</v>
      </c>
      <c r="AG14" s="404">
        <v>0</v>
      </c>
      <c r="AH14" s="405">
        <v>0</v>
      </c>
      <c r="AI14" s="404">
        <v>0</v>
      </c>
      <c r="AJ14" s="405">
        <v>0</v>
      </c>
    </row>
    <row r="15" spans="1:36">
      <c r="A15" s="142" t="s">
        <v>6</v>
      </c>
      <c r="B15" s="405">
        <v>0</v>
      </c>
      <c r="C15" s="404">
        <v>0</v>
      </c>
      <c r="D15" s="405">
        <v>0</v>
      </c>
      <c r="E15" s="404">
        <v>0</v>
      </c>
      <c r="F15" s="405">
        <v>0</v>
      </c>
      <c r="G15" s="404">
        <v>0</v>
      </c>
      <c r="H15" s="405">
        <v>0</v>
      </c>
      <c r="I15" s="404">
        <v>0</v>
      </c>
      <c r="J15" s="405">
        <v>0</v>
      </c>
      <c r="K15" s="404">
        <v>0</v>
      </c>
      <c r="L15" s="405">
        <v>0</v>
      </c>
      <c r="M15" s="404">
        <v>73</v>
      </c>
      <c r="N15" s="405">
        <v>109</v>
      </c>
      <c r="O15" s="404">
        <v>100</v>
      </c>
      <c r="P15" s="405">
        <v>0</v>
      </c>
      <c r="Q15" s="404">
        <v>0</v>
      </c>
      <c r="R15" s="405">
        <v>80</v>
      </c>
      <c r="S15" s="404">
        <v>80</v>
      </c>
      <c r="T15" s="405">
        <v>0</v>
      </c>
      <c r="U15" s="404">
        <v>0</v>
      </c>
      <c r="V15" s="405">
        <v>0</v>
      </c>
      <c r="W15" s="404">
        <v>0</v>
      </c>
      <c r="X15" s="405">
        <v>0</v>
      </c>
      <c r="Y15" s="404">
        <v>208</v>
      </c>
      <c r="Z15" s="405">
        <v>160</v>
      </c>
      <c r="AA15" s="404">
        <v>0</v>
      </c>
      <c r="AB15" s="405">
        <v>0</v>
      </c>
      <c r="AC15" s="404">
        <v>0</v>
      </c>
      <c r="AD15" s="405">
        <v>0</v>
      </c>
      <c r="AE15" s="404">
        <v>0</v>
      </c>
      <c r="AF15" s="405">
        <v>0</v>
      </c>
      <c r="AG15" s="404">
        <v>0</v>
      </c>
      <c r="AH15" s="405">
        <v>0</v>
      </c>
      <c r="AI15" s="404">
        <v>0</v>
      </c>
      <c r="AJ15" s="405">
        <v>0</v>
      </c>
    </row>
    <row r="16" spans="1:36">
      <c r="A16" s="142" t="s">
        <v>246</v>
      </c>
      <c r="B16" s="405">
        <v>36</v>
      </c>
      <c r="C16" s="404">
        <v>6</v>
      </c>
      <c r="D16" s="405">
        <v>12</v>
      </c>
      <c r="E16" s="404">
        <v>38</v>
      </c>
      <c r="F16" s="405">
        <v>24</v>
      </c>
      <c r="G16" s="404">
        <v>26</v>
      </c>
      <c r="H16" s="405">
        <v>28</v>
      </c>
      <c r="I16" s="404">
        <v>200</v>
      </c>
      <c r="J16" s="405">
        <v>0</v>
      </c>
      <c r="K16" s="404">
        <v>0</v>
      </c>
      <c r="L16" s="405">
        <v>174</v>
      </c>
      <c r="M16" s="404">
        <v>25</v>
      </c>
      <c r="N16" s="405">
        <v>0</v>
      </c>
      <c r="O16" s="404">
        <v>0</v>
      </c>
      <c r="P16" s="405">
        <v>0</v>
      </c>
      <c r="Q16" s="404">
        <v>232</v>
      </c>
      <c r="R16" s="405">
        <v>0</v>
      </c>
      <c r="S16" s="404">
        <v>0</v>
      </c>
      <c r="T16" s="405">
        <v>0</v>
      </c>
      <c r="U16" s="404">
        <v>0</v>
      </c>
      <c r="V16" s="405">
        <v>0</v>
      </c>
      <c r="W16" s="404">
        <v>288</v>
      </c>
      <c r="X16" s="405">
        <v>0</v>
      </c>
      <c r="Y16" s="404">
        <v>0</v>
      </c>
      <c r="Z16" s="405">
        <v>0</v>
      </c>
      <c r="AA16" s="404">
        <v>0</v>
      </c>
      <c r="AB16" s="405">
        <v>0</v>
      </c>
      <c r="AC16" s="404">
        <v>0</v>
      </c>
      <c r="AD16" s="405">
        <v>0</v>
      </c>
      <c r="AE16" s="404">
        <v>0</v>
      </c>
      <c r="AF16" s="405">
        <v>0</v>
      </c>
      <c r="AG16" s="404">
        <v>0</v>
      </c>
      <c r="AH16" s="405">
        <v>0</v>
      </c>
      <c r="AI16" s="404">
        <v>0</v>
      </c>
      <c r="AJ16" s="405">
        <v>0</v>
      </c>
    </row>
    <row r="17" spans="1:36">
      <c r="A17" s="142" t="s">
        <v>7</v>
      </c>
      <c r="B17" s="405">
        <v>0</v>
      </c>
      <c r="C17" s="404">
        <v>0</v>
      </c>
      <c r="D17" s="405">
        <v>0</v>
      </c>
      <c r="E17" s="404">
        <v>0</v>
      </c>
      <c r="F17" s="405">
        <v>0</v>
      </c>
      <c r="G17" s="404">
        <v>0</v>
      </c>
      <c r="H17" s="405">
        <v>0</v>
      </c>
      <c r="I17" s="404">
        <v>0</v>
      </c>
      <c r="J17" s="405">
        <v>35</v>
      </c>
      <c r="K17" s="404">
        <v>0</v>
      </c>
      <c r="L17" s="405">
        <v>106</v>
      </c>
      <c r="M17" s="404">
        <v>0</v>
      </c>
      <c r="N17" s="405">
        <v>60</v>
      </c>
      <c r="O17" s="404">
        <v>200</v>
      </c>
      <c r="P17" s="405">
        <v>236</v>
      </c>
      <c r="Q17" s="404">
        <v>0</v>
      </c>
      <c r="R17" s="405">
        <v>0</v>
      </c>
      <c r="S17" s="404">
        <v>0</v>
      </c>
      <c r="T17" s="405">
        <v>80</v>
      </c>
      <c r="U17" s="404">
        <v>0</v>
      </c>
      <c r="V17" s="405">
        <v>96</v>
      </c>
      <c r="W17" s="404">
        <v>160</v>
      </c>
      <c r="X17" s="405">
        <v>128</v>
      </c>
      <c r="Y17" s="404">
        <v>176</v>
      </c>
      <c r="Z17" s="405">
        <v>144</v>
      </c>
      <c r="AA17" s="404">
        <v>0</v>
      </c>
      <c r="AB17" s="405">
        <v>0</v>
      </c>
      <c r="AC17" s="404">
        <v>0</v>
      </c>
      <c r="AD17" s="405">
        <v>0</v>
      </c>
      <c r="AE17" s="404">
        <v>0</v>
      </c>
      <c r="AF17" s="405">
        <v>0</v>
      </c>
      <c r="AG17" s="404">
        <v>0</v>
      </c>
      <c r="AH17" s="405">
        <v>0</v>
      </c>
      <c r="AI17" s="404">
        <v>0</v>
      </c>
      <c r="AJ17" s="405">
        <v>0</v>
      </c>
    </row>
    <row r="18" spans="1:36">
      <c r="A18" s="142" t="s">
        <v>8</v>
      </c>
      <c r="B18" s="405">
        <v>0</v>
      </c>
      <c r="C18" s="404">
        <v>0</v>
      </c>
      <c r="D18" s="405">
        <v>0</v>
      </c>
      <c r="E18" s="404">
        <v>0</v>
      </c>
      <c r="F18" s="405">
        <v>0</v>
      </c>
      <c r="G18" s="404">
        <v>0</v>
      </c>
      <c r="H18" s="405">
        <v>0</v>
      </c>
      <c r="I18" s="404">
        <v>0</v>
      </c>
      <c r="J18" s="405">
        <v>234</v>
      </c>
      <c r="K18" s="404">
        <v>150</v>
      </c>
      <c r="L18" s="405">
        <v>0</v>
      </c>
      <c r="M18" s="404">
        <v>118</v>
      </c>
      <c r="N18" s="405">
        <v>0</v>
      </c>
      <c r="O18" s="404">
        <v>158</v>
      </c>
      <c r="P18" s="405">
        <v>44</v>
      </c>
      <c r="Q18" s="404">
        <v>400</v>
      </c>
      <c r="R18" s="405">
        <v>0</v>
      </c>
      <c r="S18" s="404">
        <v>0</v>
      </c>
      <c r="T18" s="405">
        <v>72</v>
      </c>
      <c r="U18" s="404">
        <v>0</v>
      </c>
      <c r="V18" s="405">
        <v>64</v>
      </c>
      <c r="W18" s="404">
        <v>208</v>
      </c>
      <c r="X18" s="405">
        <v>208</v>
      </c>
      <c r="Y18" s="404">
        <v>200</v>
      </c>
      <c r="Z18" s="405">
        <v>496</v>
      </c>
      <c r="AA18" s="404">
        <v>0</v>
      </c>
      <c r="AB18" s="405">
        <v>0</v>
      </c>
      <c r="AC18" s="404">
        <v>0</v>
      </c>
      <c r="AD18" s="405">
        <v>0</v>
      </c>
      <c r="AE18" s="404">
        <v>0</v>
      </c>
      <c r="AF18" s="405">
        <v>0</v>
      </c>
      <c r="AG18" s="404">
        <v>0</v>
      </c>
      <c r="AH18" s="405">
        <v>0</v>
      </c>
      <c r="AI18" s="404">
        <v>0</v>
      </c>
      <c r="AJ18" s="405">
        <v>0</v>
      </c>
    </row>
    <row r="19" spans="1:36" ht="13.5" thickBot="1">
      <c r="A19" s="155" t="s">
        <v>247</v>
      </c>
      <c r="B19" s="408">
        <v>0</v>
      </c>
      <c r="C19" s="407">
        <v>0</v>
      </c>
      <c r="D19" s="408">
        <v>0</v>
      </c>
      <c r="E19" s="407">
        <v>0</v>
      </c>
      <c r="F19" s="408">
        <v>0</v>
      </c>
      <c r="G19" s="407">
        <v>0</v>
      </c>
      <c r="H19" s="408">
        <v>0</v>
      </c>
      <c r="I19" s="407">
        <v>0</v>
      </c>
      <c r="J19" s="408">
        <v>1000</v>
      </c>
      <c r="K19" s="407">
        <v>0</v>
      </c>
      <c r="L19" s="408">
        <v>637</v>
      </c>
      <c r="M19" s="407">
        <v>0</v>
      </c>
      <c r="N19" s="408">
        <v>0</v>
      </c>
      <c r="O19" s="407">
        <v>977</v>
      </c>
      <c r="P19" s="408">
        <v>128</v>
      </c>
      <c r="Q19" s="407">
        <v>0</v>
      </c>
      <c r="R19" s="408">
        <v>0</v>
      </c>
      <c r="S19" s="407">
        <v>0</v>
      </c>
      <c r="T19" s="408">
        <v>28</v>
      </c>
      <c r="U19" s="407">
        <v>0</v>
      </c>
      <c r="V19" s="408">
        <v>80</v>
      </c>
      <c r="W19" s="407">
        <v>144</v>
      </c>
      <c r="X19" s="408">
        <v>64</v>
      </c>
      <c r="Y19" s="407">
        <v>184</v>
      </c>
      <c r="Z19" s="408">
        <v>0</v>
      </c>
      <c r="AA19" s="407">
        <v>0</v>
      </c>
      <c r="AB19" s="408">
        <v>0</v>
      </c>
      <c r="AC19" s="407">
        <v>0</v>
      </c>
      <c r="AD19" s="408">
        <v>0</v>
      </c>
      <c r="AE19" s="407">
        <v>0</v>
      </c>
      <c r="AF19" s="408">
        <v>0</v>
      </c>
      <c r="AG19" s="407">
        <v>0</v>
      </c>
      <c r="AH19" s="408">
        <v>0</v>
      </c>
      <c r="AI19" s="407">
        <v>0</v>
      </c>
      <c r="AJ19" s="408">
        <v>0</v>
      </c>
    </row>
    <row r="20" spans="1:36" ht="13.5" thickTop="1">
      <c r="A20" s="432" t="s">
        <v>438</v>
      </c>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572"/>
      <c r="AG20" s="125"/>
      <c r="AH20" s="125"/>
      <c r="AI20" s="125"/>
      <c r="AJ20" s="125"/>
    </row>
    <row r="21" spans="1:36">
      <c r="A21" s="732" t="s">
        <v>437</v>
      </c>
      <c r="B21" s="732"/>
      <c r="C21" s="732"/>
      <c r="D21" s="732"/>
      <c r="E21" s="732"/>
      <c r="F21" s="732"/>
      <c r="G21" s="732"/>
      <c r="H21" s="732"/>
      <c r="I21" s="732"/>
      <c r="J21" s="732"/>
      <c r="K21" s="732"/>
      <c r="L21" s="732"/>
      <c r="M21" s="732"/>
      <c r="N21" s="732"/>
      <c r="O21" s="732"/>
      <c r="P21" s="732"/>
      <c r="Q21" s="732"/>
      <c r="R21" s="732"/>
      <c r="S21" s="732"/>
      <c r="T21" s="732"/>
      <c r="U21" s="732"/>
      <c r="V21" s="732"/>
      <c r="W21" s="732"/>
      <c r="X21" s="732"/>
      <c r="Y21" s="732"/>
      <c r="Z21" s="732"/>
      <c r="AA21" s="732"/>
      <c r="AB21" s="732"/>
      <c r="AC21" s="732"/>
      <c r="AD21" s="732"/>
      <c r="AE21" s="732"/>
      <c r="AF21" s="29"/>
      <c r="AG21" s="29"/>
      <c r="AH21" s="29"/>
      <c r="AI21" s="29"/>
      <c r="AJ21" s="29"/>
    </row>
  </sheetData>
  <mergeCells count="6">
    <mergeCell ref="A21:AE21"/>
    <mergeCell ref="A1:AJ1"/>
    <mergeCell ref="A2:AJ2"/>
    <mergeCell ref="A3:AJ3"/>
    <mergeCell ref="A4:AJ4"/>
    <mergeCell ref="B5:AJ6"/>
  </mergeCells>
  <hyperlinks>
    <hyperlink ref="A5" location="Índice!A1" display="Índice" xr:uid="{D5245323-3A8A-4F35-9DEA-CFE816C7D4A7}"/>
  </hyperlinks>
  <pageMargins left="0.7" right="0.7" top="0.75" bottom="0.75" header="0.3" footer="0.3"/>
  <pageSetup paperSize="9" orientation="portrait" horizontalDpi="4294967295" verticalDpi="4294967295"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E20"/>
  <sheetViews>
    <sheetView zoomScaleNormal="100" workbookViewId="0">
      <selection activeCell="J18" sqref="J18"/>
    </sheetView>
  </sheetViews>
  <sheetFormatPr defaultColWidth="0" defaultRowHeight="12.75" zeroHeight="1"/>
  <cols>
    <col min="1" max="1" width="26.28515625" customWidth="1"/>
    <col min="2" max="22" width="4.7109375" customWidth="1"/>
    <col min="23" max="23" width="0.140625" customWidth="1"/>
    <col min="24" max="25" width="4.7109375" customWidth="1"/>
    <col min="26" max="26" width="5" bestFit="1" customWidth="1"/>
    <col min="27" max="27" width="4.7109375" customWidth="1"/>
    <col min="28" max="28" width="5" bestFit="1" customWidth="1"/>
    <col min="29" max="29" width="4.85546875" customWidth="1"/>
    <col min="30" max="30" width="5" bestFit="1" customWidth="1"/>
    <col min="31" max="31" width="4.85546875" customWidth="1"/>
    <col min="32" max="16384" width="3.85546875" hidden="1"/>
  </cols>
  <sheetData>
    <row r="1" spans="1:31" s="94" customFormat="1" ht="18">
      <c r="A1" s="682" t="s">
        <v>159</v>
      </c>
      <c r="B1" s="682"/>
      <c r="C1" s="682"/>
      <c r="D1" s="682"/>
      <c r="E1" s="682"/>
      <c r="F1" s="682"/>
      <c r="G1" s="682"/>
      <c r="H1" s="682"/>
      <c r="I1" s="682"/>
      <c r="J1" s="682"/>
      <c r="K1" s="682"/>
      <c r="L1" s="682"/>
      <c r="M1" s="682"/>
      <c r="N1" s="682"/>
      <c r="O1" s="682"/>
      <c r="P1" s="682"/>
      <c r="Q1" s="682"/>
      <c r="R1" s="682"/>
      <c r="S1" s="682"/>
      <c r="T1" s="682"/>
      <c r="U1" s="682"/>
      <c r="V1" s="682"/>
      <c r="W1" s="682"/>
      <c r="X1" s="682"/>
      <c r="Y1" s="682"/>
      <c r="Z1" s="682"/>
      <c r="AA1" s="682"/>
      <c r="AB1" s="682"/>
      <c r="AC1" s="682"/>
      <c r="AD1" s="682"/>
      <c r="AE1" s="682"/>
    </row>
    <row r="2" spans="1:31" s="83" customFormat="1" ht="15">
      <c r="A2" s="683"/>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row>
    <row r="3" spans="1:31" s="93" customFormat="1" ht="15">
      <c r="A3" s="683" t="s">
        <v>347</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row>
    <row r="4" spans="1:31" s="93" customFormat="1" ht="15">
      <c r="A4" s="683" t="s">
        <v>440</v>
      </c>
      <c r="B4" s="683"/>
      <c r="C4" s="683"/>
      <c r="D4" s="683"/>
      <c r="E4" s="683"/>
      <c r="F4" s="683"/>
      <c r="G4" s="683"/>
      <c r="H4" s="683"/>
      <c r="I4" s="683"/>
      <c r="J4" s="683"/>
      <c r="K4" s="683"/>
      <c r="L4" s="683"/>
      <c r="M4" s="683"/>
      <c r="N4" s="683"/>
      <c r="O4" s="683"/>
      <c r="P4" s="683"/>
      <c r="Q4" s="683"/>
      <c r="R4" s="683"/>
      <c r="S4" s="683"/>
      <c r="T4" s="683"/>
      <c r="U4" s="683"/>
      <c r="V4" s="683"/>
      <c r="W4" s="683"/>
      <c r="X4" s="683"/>
      <c r="Y4" s="683"/>
      <c r="Z4" s="683"/>
      <c r="AA4" s="683"/>
      <c r="AB4" s="683"/>
      <c r="AC4" s="683"/>
      <c r="AD4" s="683"/>
      <c r="AE4" s="683"/>
    </row>
    <row r="5" spans="1:31" s="63" customFormat="1" ht="16.5" customHeight="1">
      <c r="A5" s="189" t="s">
        <v>202</v>
      </c>
      <c r="B5" s="684" t="s">
        <v>341</v>
      </c>
      <c r="C5" s="684"/>
      <c r="D5" s="684"/>
      <c r="E5" s="684"/>
      <c r="F5" s="684"/>
      <c r="G5" s="684"/>
      <c r="H5" s="684"/>
      <c r="I5" s="684"/>
      <c r="J5" s="684"/>
      <c r="K5" s="684"/>
      <c r="L5" s="684"/>
      <c r="M5" s="684"/>
      <c r="N5" s="684"/>
      <c r="O5" s="684"/>
      <c r="P5" s="684"/>
      <c r="Q5" s="684"/>
      <c r="R5" s="684"/>
      <c r="S5" s="684"/>
      <c r="T5" s="684"/>
      <c r="U5" s="684"/>
      <c r="V5" s="684"/>
      <c r="W5" s="684"/>
      <c r="X5" s="684"/>
      <c r="Y5" s="684"/>
      <c r="Z5" s="684"/>
      <c r="AA5" s="684"/>
      <c r="AB5" s="684"/>
      <c r="AC5" s="684"/>
      <c r="AD5" s="684"/>
      <c r="AE5" s="684"/>
    </row>
    <row r="6" spans="1:31" s="63" customFormat="1" ht="16.5" customHeight="1" thickBot="1">
      <c r="A6" s="190"/>
      <c r="B6" s="684"/>
      <c r="C6" s="684"/>
      <c r="D6" s="684"/>
      <c r="E6" s="684"/>
      <c r="F6" s="684"/>
      <c r="G6" s="684"/>
      <c r="H6" s="684"/>
      <c r="I6" s="684"/>
      <c r="J6" s="684"/>
      <c r="K6" s="684"/>
      <c r="L6" s="684"/>
      <c r="M6" s="684"/>
      <c r="N6" s="684"/>
      <c r="O6" s="684"/>
      <c r="P6" s="684"/>
      <c r="Q6" s="684"/>
      <c r="R6" s="684"/>
      <c r="S6" s="684"/>
      <c r="T6" s="684"/>
      <c r="U6" s="684"/>
      <c r="V6" s="684"/>
      <c r="W6" s="684"/>
      <c r="X6" s="684"/>
      <c r="Y6" s="684"/>
      <c r="Z6" s="684"/>
      <c r="AA6" s="684"/>
      <c r="AB6" s="684"/>
      <c r="AC6" s="684"/>
      <c r="AD6" s="684"/>
      <c r="AE6" s="684"/>
    </row>
    <row r="7" spans="1:31" ht="22.5" customHeight="1" thickTop="1">
      <c r="A7" s="247" t="s">
        <v>22</v>
      </c>
      <c r="B7" s="356">
        <v>1997</v>
      </c>
      <c r="C7" s="357">
        <v>1998</v>
      </c>
      <c r="D7" s="356">
        <v>1999</v>
      </c>
      <c r="E7" s="357">
        <v>2000</v>
      </c>
      <c r="F7" s="356">
        <v>2001</v>
      </c>
      <c r="G7" s="357">
        <v>2002</v>
      </c>
      <c r="H7" s="356">
        <v>2003</v>
      </c>
      <c r="I7" s="357">
        <v>2004</v>
      </c>
      <c r="J7" s="356">
        <v>2005</v>
      </c>
      <c r="K7" s="357">
        <v>2006</v>
      </c>
      <c r="L7" s="356">
        <v>2007</v>
      </c>
      <c r="M7" s="357">
        <v>2008</v>
      </c>
      <c r="N7" s="356">
        <v>2009</v>
      </c>
      <c r="O7" s="357">
        <v>2010</v>
      </c>
      <c r="P7" s="356">
        <v>2011</v>
      </c>
      <c r="Q7" s="573">
        <v>2012</v>
      </c>
      <c r="R7" s="356">
        <v>2013</v>
      </c>
      <c r="S7" s="357">
        <v>2014</v>
      </c>
      <c r="T7" s="356">
        <v>2015</v>
      </c>
      <c r="U7" s="573">
        <v>2016</v>
      </c>
      <c r="V7" s="356">
        <v>2017</v>
      </c>
      <c r="W7" s="124"/>
      <c r="X7" s="573">
        <v>2018</v>
      </c>
      <c r="Y7" s="356">
        <v>2019</v>
      </c>
      <c r="Z7" s="573">
        <v>2020</v>
      </c>
      <c r="AA7" s="356">
        <v>2021</v>
      </c>
      <c r="AB7" s="573">
        <v>2022</v>
      </c>
      <c r="AC7" s="356">
        <v>2023</v>
      </c>
      <c r="AD7" s="573">
        <v>2024</v>
      </c>
      <c r="AE7" s="356">
        <v>2025</v>
      </c>
    </row>
    <row r="8" spans="1:31" ht="15.75" customHeight="1">
      <c r="A8" s="303" t="s">
        <v>395</v>
      </c>
      <c r="B8" s="304"/>
      <c r="C8" s="304"/>
      <c r="D8" s="304"/>
      <c r="E8" s="304"/>
      <c r="F8" s="304"/>
      <c r="G8" s="304"/>
      <c r="H8" s="304"/>
      <c r="I8" s="304"/>
      <c r="J8" s="304"/>
      <c r="K8" s="304"/>
      <c r="L8" s="304"/>
      <c r="M8" s="304"/>
      <c r="N8" s="304"/>
      <c r="O8" s="304"/>
      <c r="P8" s="304"/>
      <c r="Q8" s="254"/>
      <c r="R8" s="304"/>
      <c r="S8" s="304"/>
      <c r="T8" s="304"/>
      <c r="U8" s="254"/>
      <c r="V8" s="304"/>
      <c r="W8" s="337"/>
      <c r="X8" s="254"/>
      <c r="Y8" s="304"/>
      <c r="Z8" s="254"/>
      <c r="AA8" s="304"/>
      <c r="AB8" s="254"/>
      <c r="AC8" s="304"/>
      <c r="AD8" s="254"/>
      <c r="AE8" s="304"/>
    </row>
    <row r="9" spans="1:31" ht="13.5" customHeight="1">
      <c r="A9" s="486" t="s">
        <v>9</v>
      </c>
      <c r="B9" s="271">
        <v>40</v>
      </c>
      <c r="C9" s="272">
        <v>200</v>
      </c>
      <c r="D9" s="271">
        <v>2950</v>
      </c>
      <c r="E9" s="272">
        <v>400</v>
      </c>
      <c r="F9" s="271">
        <v>1339</v>
      </c>
      <c r="G9" s="272">
        <v>64</v>
      </c>
      <c r="H9" s="271">
        <v>0</v>
      </c>
      <c r="I9" s="272">
        <v>1942</v>
      </c>
      <c r="J9" s="271">
        <v>80</v>
      </c>
      <c r="K9" s="272">
        <v>0</v>
      </c>
      <c r="L9" s="271">
        <v>182</v>
      </c>
      <c r="M9" s="272">
        <v>0</v>
      </c>
      <c r="N9" s="271">
        <v>855</v>
      </c>
      <c r="O9" s="272">
        <v>0</v>
      </c>
      <c r="P9" s="271">
        <v>0</v>
      </c>
      <c r="Q9" s="272">
        <v>0</v>
      </c>
      <c r="R9" s="271">
        <v>0</v>
      </c>
      <c r="S9" s="272">
        <v>0</v>
      </c>
      <c r="T9" s="271">
        <v>0</v>
      </c>
      <c r="U9" s="272">
        <v>0</v>
      </c>
      <c r="V9" s="271">
        <v>0</v>
      </c>
      <c r="W9" s="124"/>
      <c r="X9" s="272">
        <v>0</v>
      </c>
      <c r="Y9" s="271">
        <v>0</v>
      </c>
      <c r="Z9" s="272">
        <v>0</v>
      </c>
      <c r="AA9" s="271">
        <v>0</v>
      </c>
      <c r="AB9" s="272">
        <v>0</v>
      </c>
      <c r="AC9" s="271">
        <v>0</v>
      </c>
      <c r="AD9" s="272">
        <v>0</v>
      </c>
      <c r="AE9" s="271">
        <v>0</v>
      </c>
    </row>
    <row r="10" spans="1:31" ht="13.5" customHeight="1">
      <c r="A10" s="273" t="s">
        <v>1</v>
      </c>
      <c r="B10" s="274">
        <v>40</v>
      </c>
      <c r="C10" s="275">
        <v>0</v>
      </c>
      <c r="D10" s="274">
        <v>1200</v>
      </c>
      <c r="E10" s="275">
        <v>0</v>
      </c>
      <c r="F10" s="274">
        <v>692</v>
      </c>
      <c r="G10" s="275">
        <v>64</v>
      </c>
      <c r="H10" s="274">
        <v>0</v>
      </c>
      <c r="I10" s="275">
        <v>796</v>
      </c>
      <c r="J10" s="274">
        <v>0</v>
      </c>
      <c r="K10" s="275">
        <v>0</v>
      </c>
      <c r="L10" s="274">
        <v>0</v>
      </c>
      <c r="M10" s="275">
        <v>0</v>
      </c>
      <c r="N10" s="274">
        <v>40</v>
      </c>
      <c r="O10" s="275">
        <v>0</v>
      </c>
      <c r="P10" s="274">
        <v>0</v>
      </c>
      <c r="Q10" s="564">
        <v>0</v>
      </c>
      <c r="R10" s="274">
        <v>0</v>
      </c>
      <c r="S10" s="275">
        <v>0</v>
      </c>
      <c r="T10" s="274">
        <v>0</v>
      </c>
      <c r="U10" s="564">
        <v>0</v>
      </c>
      <c r="V10" s="274">
        <v>0</v>
      </c>
      <c r="W10" s="124"/>
      <c r="X10" s="564">
        <v>0</v>
      </c>
      <c r="Y10" s="274">
        <v>0</v>
      </c>
      <c r="Z10" s="564">
        <v>0</v>
      </c>
      <c r="AA10" s="274">
        <v>0</v>
      </c>
      <c r="AB10" s="564">
        <v>0</v>
      </c>
      <c r="AC10" s="274">
        <v>0</v>
      </c>
      <c r="AD10" s="564">
        <v>0</v>
      </c>
      <c r="AE10" s="274">
        <v>0</v>
      </c>
    </row>
    <row r="11" spans="1:31" ht="13.5" customHeight="1">
      <c r="A11" s="273" t="s">
        <v>2</v>
      </c>
      <c r="B11" s="274">
        <v>0</v>
      </c>
      <c r="C11" s="275">
        <v>0</v>
      </c>
      <c r="D11" s="274">
        <v>0</v>
      </c>
      <c r="E11" s="275">
        <v>0</v>
      </c>
      <c r="F11" s="274">
        <v>0</v>
      </c>
      <c r="G11" s="275">
        <v>0</v>
      </c>
      <c r="H11" s="274">
        <v>0</v>
      </c>
      <c r="I11" s="275">
        <v>0</v>
      </c>
      <c r="J11" s="274">
        <v>0</v>
      </c>
      <c r="K11" s="275">
        <v>0</v>
      </c>
      <c r="L11" s="274">
        <v>0</v>
      </c>
      <c r="M11" s="275">
        <v>0</v>
      </c>
      <c r="N11" s="274">
        <v>394</v>
      </c>
      <c r="O11" s="275">
        <v>0</v>
      </c>
      <c r="P11" s="274">
        <v>0</v>
      </c>
      <c r="Q11" s="564">
        <v>0</v>
      </c>
      <c r="R11" s="274">
        <v>0</v>
      </c>
      <c r="S11" s="275">
        <v>0</v>
      </c>
      <c r="T11" s="274">
        <v>0</v>
      </c>
      <c r="U11" s="564">
        <v>0</v>
      </c>
      <c r="V11" s="274">
        <v>0</v>
      </c>
      <c r="W11" s="124"/>
      <c r="X11" s="564">
        <v>0</v>
      </c>
      <c r="Y11" s="274">
        <v>0</v>
      </c>
      <c r="Z11" s="564">
        <v>0</v>
      </c>
      <c r="AA11" s="274">
        <v>0</v>
      </c>
      <c r="AB11" s="564">
        <v>0</v>
      </c>
      <c r="AC11" s="274">
        <v>0</v>
      </c>
      <c r="AD11" s="564">
        <v>0</v>
      </c>
      <c r="AE11" s="274">
        <v>0</v>
      </c>
    </row>
    <row r="12" spans="1:31" ht="13.5" customHeight="1">
      <c r="A12" s="273" t="s">
        <v>3</v>
      </c>
      <c r="B12" s="274">
        <v>0</v>
      </c>
      <c r="C12" s="275">
        <v>0</v>
      </c>
      <c r="D12" s="274">
        <v>250</v>
      </c>
      <c r="E12" s="275">
        <v>250</v>
      </c>
      <c r="F12" s="274">
        <v>0</v>
      </c>
      <c r="G12" s="275">
        <v>0</v>
      </c>
      <c r="H12" s="274">
        <v>0</v>
      </c>
      <c r="I12" s="275">
        <v>0</v>
      </c>
      <c r="J12" s="274">
        <v>0</v>
      </c>
      <c r="K12" s="275">
        <v>0</v>
      </c>
      <c r="L12" s="274">
        <v>0</v>
      </c>
      <c r="M12" s="275">
        <v>0</v>
      </c>
      <c r="N12" s="274">
        <v>0</v>
      </c>
      <c r="O12" s="275">
        <v>0</v>
      </c>
      <c r="P12" s="274">
        <v>0</v>
      </c>
      <c r="Q12" s="564">
        <v>0</v>
      </c>
      <c r="R12" s="274">
        <v>0</v>
      </c>
      <c r="S12" s="275">
        <v>0</v>
      </c>
      <c r="T12" s="274">
        <v>0</v>
      </c>
      <c r="U12" s="564">
        <v>0</v>
      </c>
      <c r="V12" s="274">
        <v>0</v>
      </c>
      <c r="W12" s="124"/>
      <c r="X12" s="564">
        <v>0</v>
      </c>
      <c r="Y12" s="274">
        <v>0</v>
      </c>
      <c r="Z12" s="564">
        <v>0</v>
      </c>
      <c r="AA12" s="274">
        <v>0</v>
      </c>
      <c r="AB12" s="564">
        <v>0</v>
      </c>
      <c r="AC12" s="274">
        <v>0</v>
      </c>
      <c r="AD12" s="564">
        <v>0</v>
      </c>
      <c r="AE12" s="274">
        <v>0</v>
      </c>
    </row>
    <row r="13" spans="1:31" ht="13.5" customHeight="1">
      <c r="A13" s="273" t="s">
        <v>4</v>
      </c>
      <c r="B13" s="274">
        <v>0</v>
      </c>
      <c r="C13" s="275">
        <v>0</v>
      </c>
      <c r="D13" s="274">
        <v>350</v>
      </c>
      <c r="E13" s="275">
        <v>0</v>
      </c>
      <c r="F13" s="274">
        <v>0</v>
      </c>
      <c r="G13" s="275">
        <v>0</v>
      </c>
      <c r="H13" s="274">
        <v>0</v>
      </c>
      <c r="I13" s="275">
        <v>224</v>
      </c>
      <c r="J13" s="274">
        <v>80</v>
      </c>
      <c r="K13" s="275">
        <v>0</v>
      </c>
      <c r="L13" s="274">
        <v>0</v>
      </c>
      <c r="M13" s="275">
        <v>0</v>
      </c>
      <c r="N13" s="274">
        <v>100</v>
      </c>
      <c r="O13" s="275">
        <v>0</v>
      </c>
      <c r="P13" s="274">
        <v>0</v>
      </c>
      <c r="Q13" s="564">
        <v>0</v>
      </c>
      <c r="R13" s="274">
        <v>0</v>
      </c>
      <c r="S13" s="275">
        <v>0</v>
      </c>
      <c r="T13" s="274">
        <v>0</v>
      </c>
      <c r="U13" s="564">
        <v>0</v>
      </c>
      <c r="V13" s="274">
        <v>0</v>
      </c>
      <c r="W13" s="124"/>
      <c r="X13" s="564">
        <v>0</v>
      </c>
      <c r="Y13" s="274">
        <v>0</v>
      </c>
      <c r="Z13" s="564">
        <v>0</v>
      </c>
      <c r="AA13" s="274">
        <v>0</v>
      </c>
      <c r="AB13" s="564">
        <v>0</v>
      </c>
      <c r="AC13" s="274">
        <v>0</v>
      </c>
      <c r="AD13" s="564">
        <v>0</v>
      </c>
      <c r="AE13" s="274">
        <v>0</v>
      </c>
    </row>
    <row r="14" spans="1:31" ht="13.5" customHeight="1">
      <c r="A14" s="273" t="s">
        <v>5</v>
      </c>
      <c r="B14" s="274">
        <v>0</v>
      </c>
      <c r="C14" s="275">
        <v>0</v>
      </c>
      <c r="D14" s="274">
        <v>0</v>
      </c>
      <c r="E14" s="275">
        <v>0</v>
      </c>
      <c r="F14" s="274">
        <v>0</v>
      </c>
      <c r="G14" s="275">
        <v>0</v>
      </c>
      <c r="H14" s="274">
        <v>0</v>
      </c>
      <c r="I14" s="275">
        <v>0</v>
      </c>
      <c r="J14" s="274">
        <v>0</v>
      </c>
      <c r="K14" s="275">
        <v>0</v>
      </c>
      <c r="L14" s="274">
        <v>182</v>
      </c>
      <c r="M14" s="275">
        <v>0</v>
      </c>
      <c r="N14" s="274">
        <v>321</v>
      </c>
      <c r="O14" s="275">
        <v>0</v>
      </c>
      <c r="P14" s="274">
        <v>0</v>
      </c>
      <c r="Q14" s="564">
        <v>0</v>
      </c>
      <c r="R14" s="274">
        <v>0</v>
      </c>
      <c r="S14" s="275">
        <v>0</v>
      </c>
      <c r="T14" s="274">
        <v>0</v>
      </c>
      <c r="U14" s="564">
        <v>0</v>
      </c>
      <c r="V14" s="274">
        <v>0</v>
      </c>
      <c r="W14" s="124"/>
      <c r="X14" s="564">
        <v>0</v>
      </c>
      <c r="Y14" s="274">
        <v>0</v>
      </c>
      <c r="Z14" s="564">
        <v>0</v>
      </c>
      <c r="AA14" s="274">
        <v>0</v>
      </c>
      <c r="AB14" s="564">
        <v>0</v>
      </c>
      <c r="AC14" s="274">
        <v>0</v>
      </c>
      <c r="AD14" s="564">
        <v>0</v>
      </c>
      <c r="AE14" s="274">
        <v>0</v>
      </c>
    </row>
    <row r="15" spans="1:31" ht="13.5" customHeight="1">
      <c r="A15" s="273" t="s">
        <v>6</v>
      </c>
      <c r="B15" s="274">
        <v>0</v>
      </c>
      <c r="C15" s="275">
        <v>0</v>
      </c>
      <c r="D15" s="274">
        <v>0</v>
      </c>
      <c r="E15" s="275">
        <v>0</v>
      </c>
      <c r="F15" s="274">
        <v>10</v>
      </c>
      <c r="G15" s="275">
        <v>0</v>
      </c>
      <c r="H15" s="274">
        <v>0</v>
      </c>
      <c r="I15" s="275">
        <v>0</v>
      </c>
      <c r="J15" s="274">
        <v>0</v>
      </c>
      <c r="K15" s="275">
        <v>0</v>
      </c>
      <c r="L15" s="274">
        <v>0</v>
      </c>
      <c r="M15" s="275">
        <v>0</v>
      </c>
      <c r="N15" s="274">
        <v>0</v>
      </c>
      <c r="O15" s="275">
        <v>0</v>
      </c>
      <c r="P15" s="274">
        <v>0</v>
      </c>
      <c r="Q15" s="564">
        <v>0</v>
      </c>
      <c r="R15" s="274">
        <v>0</v>
      </c>
      <c r="S15" s="275">
        <v>0</v>
      </c>
      <c r="T15" s="274">
        <v>0</v>
      </c>
      <c r="U15" s="564">
        <v>0</v>
      </c>
      <c r="V15" s="274">
        <v>0</v>
      </c>
      <c r="W15" s="124"/>
      <c r="X15" s="564">
        <v>0</v>
      </c>
      <c r="Y15" s="274">
        <v>0</v>
      </c>
      <c r="Z15" s="564">
        <v>0</v>
      </c>
      <c r="AA15" s="274">
        <v>0</v>
      </c>
      <c r="AB15" s="564">
        <v>0</v>
      </c>
      <c r="AC15" s="274">
        <v>0</v>
      </c>
      <c r="AD15" s="564">
        <v>0</v>
      </c>
      <c r="AE15" s="274">
        <v>0</v>
      </c>
    </row>
    <row r="16" spans="1:31" ht="13.5" customHeight="1">
      <c r="A16" s="273" t="s">
        <v>246</v>
      </c>
      <c r="B16" s="274">
        <v>0</v>
      </c>
      <c r="C16" s="275">
        <v>200</v>
      </c>
      <c r="D16" s="274">
        <v>0</v>
      </c>
      <c r="E16" s="275">
        <v>0</v>
      </c>
      <c r="F16" s="274">
        <v>0</v>
      </c>
      <c r="G16" s="275">
        <v>0</v>
      </c>
      <c r="H16" s="274">
        <v>0</v>
      </c>
      <c r="I16" s="275">
        <v>0</v>
      </c>
      <c r="J16" s="274">
        <v>0</v>
      </c>
      <c r="K16" s="275">
        <v>0</v>
      </c>
      <c r="L16" s="274">
        <v>0</v>
      </c>
      <c r="M16" s="275">
        <v>0</v>
      </c>
      <c r="N16" s="274">
        <v>0</v>
      </c>
      <c r="O16" s="275">
        <v>0</v>
      </c>
      <c r="P16" s="274">
        <v>0</v>
      </c>
      <c r="Q16" s="564">
        <v>0</v>
      </c>
      <c r="R16" s="274">
        <v>0</v>
      </c>
      <c r="S16" s="275">
        <v>0</v>
      </c>
      <c r="T16" s="274">
        <v>0</v>
      </c>
      <c r="U16" s="564">
        <v>0</v>
      </c>
      <c r="V16" s="274">
        <v>0</v>
      </c>
      <c r="W16" s="124"/>
      <c r="X16" s="564">
        <v>0</v>
      </c>
      <c r="Y16" s="274">
        <v>0</v>
      </c>
      <c r="Z16" s="564">
        <v>0</v>
      </c>
      <c r="AA16" s="274">
        <v>0</v>
      </c>
      <c r="AB16" s="564">
        <v>0</v>
      </c>
      <c r="AC16" s="274">
        <v>0</v>
      </c>
      <c r="AD16" s="564">
        <v>0</v>
      </c>
      <c r="AE16" s="274">
        <v>0</v>
      </c>
    </row>
    <row r="17" spans="1:31" ht="13.5" customHeight="1">
      <c r="A17" s="273" t="s">
        <v>7</v>
      </c>
      <c r="B17" s="274">
        <v>0</v>
      </c>
      <c r="C17" s="275">
        <v>0</v>
      </c>
      <c r="D17" s="274">
        <v>0</v>
      </c>
      <c r="E17" s="275">
        <v>0</v>
      </c>
      <c r="F17" s="274">
        <v>0</v>
      </c>
      <c r="G17" s="275">
        <v>0</v>
      </c>
      <c r="H17" s="274">
        <v>0</v>
      </c>
      <c r="I17" s="275">
        <v>0</v>
      </c>
      <c r="J17" s="274">
        <v>0</v>
      </c>
      <c r="K17" s="275">
        <v>0</v>
      </c>
      <c r="L17" s="274">
        <v>0</v>
      </c>
      <c r="M17" s="275">
        <v>0</v>
      </c>
      <c r="N17" s="274">
        <v>0</v>
      </c>
      <c r="O17" s="275">
        <v>0</v>
      </c>
      <c r="P17" s="274">
        <v>0</v>
      </c>
      <c r="Q17" s="564">
        <v>0</v>
      </c>
      <c r="R17" s="274">
        <v>0</v>
      </c>
      <c r="S17" s="275">
        <v>0</v>
      </c>
      <c r="T17" s="274">
        <v>0</v>
      </c>
      <c r="U17" s="564">
        <v>0</v>
      </c>
      <c r="V17" s="274">
        <v>0</v>
      </c>
      <c r="W17" s="124"/>
      <c r="X17" s="564">
        <v>0</v>
      </c>
      <c r="Y17" s="274">
        <v>0</v>
      </c>
      <c r="Z17" s="564">
        <v>0</v>
      </c>
      <c r="AA17" s="274">
        <v>0</v>
      </c>
      <c r="AB17" s="564">
        <v>0</v>
      </c>
      <c r="AC17" s="274">
        <v>0</v>
      </c>
      <c r="AD17" s="564">
        <v>0</v>
      </c>
      <c r="AE17" s="274">
        <v>0</v>
      </c>
    </row>
    <row r="18" spans="1:31" ht="13.5" customHeight="1">
      <c r="A18" s="273" t="s">
        <v>8</v>
      </c>
      <c r="B18" s="274">
        <v>0</v>
      </c>
      <c r="C18" s="275">
        <v>0</v>
      </c>
      <c r="D18" s="274">
        <v>150</v>
      </c>
      <c r="E18" s="275">
        <v>150</v>
      </c>
      <c r="F18" s="274">
        <v>0</v>
      </c>
      <c r="G18" s="275">
        <v>0</v>
      </c>
      <c r="H18" s="274">
        <v>0</v>
      </c>
      <c r="I18" s="275">
        <v>0</v>
      </c>
      <c r="J18" s="274">
        <v>0</v>
      </c>
      <c r="K18" s="275">
        <v>0</v>
      </c>
      <c r="L18" s="274">
        <v>0</v>
      </c>
      <c r="M18" s="275">
        <v>0</v>
      </c>
      <c r="N18" s="274">
        <v>0</v>
      </c>
      <c r="O18" s="275">
        <v>0</v>
      </c>
      <c r="P18" s="274">
        <v>0</v>
      </c>
      <c r="Q18" s="564">
        <v>0</v>
      </c>
      <c r="R18" s="274">
        <v>0</v>
      </c>
      <c r="S18" s="275">
        <v>0</v>
      </c>
      <c r="T18" s="274">
        <v>0</v>
      </c>
      <c r="U18" s="564">
        <v>0</v>
      </c>
      <c r="V18" s="274">
        <v>0</v>
      </c>
      <c r="W18" s="124"/>
      <c r="X18" s="564">
        <v>0</v>
      </c>
      <c r="Y18" s="274">
        <v>0</v>
      </c>
      <c r="Z18" s="564">
        <v>0</v>
      </c>
      <c r="AA18" s="274">
        <v>0</v>
      </c>
      <c r="AB18" s="564">
        <v>0</v>
      </c>
      <c r="AC18" s="274">
        <v>0</v>
      </c>
      <c r="AD18" s="564">
        <v>0</v>
      </c>
      <c r="AE18" s="274">
        <v>0</v>
      </c>
    </row>
    <row r="19" spans="1:31" ht="13.5" customHeight="1" thickBot="1">
      <c r="A19" s="284" t="s">
        <v>247</v>
      </c>
      <c r="B19" s="285">
        <v>0</v>
      </c>
      <c r="C19" s="286">
        <v>0</v>
      </c>
      <c r="D19" s="285">
        <v>1000</v>
      </c>
      <c r="E19" s="286">
        <v>0</v>
      </c>
      <c r="F19" s="285">
        <v>637</v>
      </c>
      <c r="G19" s="286">
        <v>0</v>
      </c>
      <c r="H19" s="285">
        <v>0</v>
      </c>
      <c r="I19" s="286">
        <v>922</v>
      </c>
      <c r="J19" s="285">
        <v>0</v>
      </c>
      <c r="K19" s="286">
        <v>0</v>
      </c>
      <c r="L19" s="285">
        <v>0</v>
      </c>
      <c r="M19" s="286">
        <v>0</v>
      </c>
      <c r="N19" s="285">
        <v>0</v>
      </c>
      <c r="O19" s="286">
        <v>0</v>
      </c>
      <c r="P19" s="285">
        <v>0</v>
      </c>
      <c r="Q19" s="567">
        <v>0</v>
      </c>
      <c r="R19" s="285">
        <v>0</v>
      </c>
      <c r="S19" s="286">
        <v>0</v>
      </c>
      <c r="T19" s="285">
        <v>0</v>
      </c>
      <c r="U19" s="567">
        <v>0</v>
      </c>
      <c r="V19" s="285">
        <v>0</v>
      </c>
      <c r="W19" s="124"/>
      <c r="X19" s="567">
        <v>0</v>
      </c>
      <c r="Y19" s="285">
        <v>0</v>
      </c>
      <c r="Z19" s="567">
        <v>0</v>
      </c>
      <c r="AA19" s="285">
        <v>0</v>
      </c>
      <c r="AB19" s="567">
        <v>0</v>
      </c>
      <c r="AC19" s="285">
        <v>0</v>
      </c>
      <c r="AD19" s="567">
        <v>0</v>
      </c>
      <c r="AE19" s="285">
        <v>0</v>
      </c>
    </row>
    <row r="20" spans="1:31" ht="13.5" customHeight="1" thickTop="1">
      <c r="A20" s="734" t="s">
        <v>439</v>
      </c>
      <c r="B20" s="734"/>
      <c r="C20" s="734"/>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125"/>
    </row>
  </sheetData>
  <mergeCells count="6">
    <mergeCell ref="A20:AD20"/>
    <mergeCell ref="A1:AE1"/>
    <mergeCell ref="A2:AE2"/>
    <mergeCell ref="A3:AE3"/>
    <mergeCell ref="A4:AE4"/>
    <mergeCell ref="B5:AE6"/>
  </mergeCells>
  <hyperlinks>
    <hyperlink ref="A5" location="Índice!A1" display="Índice" xr:uid="{00000000-0004-0000-2B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
  <sheetViews>
    <sheetView workbookViewId="0"/>
  </sheetViews>
  <sheetFormatPr defaultColWidth="11.42578125" defaultRowHeight="12.7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164"/>
  <sheetViews>
    <sheetView zoomScaleNormal="100" zoomScaleSheetLayoutView="100" workbookViewId="0">
      <selection activeCell="A4" sqref="A4:I4"/>
    </sheetView>
  </sheetViews>
  <sheetFormatPr defaultColWidth="0" defaultRowHeight="12.75" zeroHeight="1"/>
  <cols>
    <col min="1" max="1" width="27.7109375" customWidth="1"/>
    <col min="2" max="3" width="5" customWidth="1"/>
    <col min="4" max="8" width="6.140625" customWidth="1"/>
    <col min="9" max="9" width="6.28515625" customWidth="1"/>
    <col min="10" max="10" width="6.140625" customWidth="1"/>
    <col min="11" max="11" width="6.28515625" customWidth="1"/>
    <col min="12" max="16384" width="11.42578125" hidden="1"/>
  </cols>
  <sheetData>
    <row r="1" spans="1:11" s="84" customFormat="1" ht="18">
      <c r="A1" s="669" t="s">
        <v>159</v>
      </c>
      <c r="B1" s="669"/>
      <c r="C1" s="669"/>
      <c r="D1" s="669"/>
      <c r="E1" s="669"/>
      <c r="F1" s="669"/>
      <c r="G1" s="669"/>
      <c r="H1" s="669"/>
      <c r="I1" s="669"/>
      <c r="J1" s="669"/>
      <c r="K1" s="99"/>
    </row>
    <row r="2" spans="1:11" s="85" customFormat="1" ht="15">
      <c r="A2" s="100"/>
      <c r="B2" s="100"/>
      <c r="C2" s="100"/>
      <c r="D2" s="100"/>
      <c r="E2" s="100"/>
      <c r="F2" s="100"/>
      <c r="G2" s="100"/>
      <c r="H2" s="100"/>
      <c r="I2" s="100"/>
      <c r="J2" s="100"/>
      <c r="K2" s="100"/>
    </row>
    <row r="3" spans="1:11" s="86" customFormat="1" ht="15">
      <c r="A3" s="663" t="s">
        <v>347</v>
      </c>
      <c r="B3" s="663"/>
      <c r="C3" s="663"/>
      <c r="D3" s="663"/>
      <c r="E3" s="663"/>
      <c r="F3" s="663"/>
      <c r="G3" s="663"/>
      <c r="H3" s="663"/>
      <c r="I3" s="663"/>
      <c r="J3" s="663"/>
      <c r="K3" s="102"/>
    </row>
    <row r="4" spans="1:11" s="86" customFormat="1" ht="13.5" customHeight="1">
      <c r="A4" s="663" t="s">
        <v>442</v>
      </c>
      <c r="B4" s="663"/>
      <c r="C4" s="663"/>
      <c r="D4" s="663"/>
      <c r="E4" s="663"/>
      <c r="F4" s="663"/>
      <c r="G4" s="663"/>
      <c r="H4" s="663"/>
      <c r="I4" s="663"/>
      <c r="J4" s="101"/>
      <c r="K4" s="102"/>
    </row>
    <row r="5" spans="1:11" s="59" customFormat="1" ht="15" customHeight="1">
      <c r="A5" s="190" t="s">
        <v>202</v>
      </c>
      <c r="B5" s="665" t="s">
        <v>309</v>
      </c>
      <c r="C5" s="665"/>
      <c r="D5" s="665"/>
      <c r="E5" s="665"/>
      <c r="F5" s="665"/>
      <c r="G5" s="665"/>
      <c r="H5" s="665"/>
      <c r="I5" s="665"/>
      <c r="J5" s="665"/>
      <c r="K5" s="665"/>
    </row>
    <row r="6" spans="1:11" s="59" customFormat="1" ht="13.5" customHeight="1" thickBot="1">
      <c r="A6" s="190"/>
      <c r="B6" s="666"/>
      <c r="C6" s="666"/>
      <c r="D6" s="666"/>
      <c r="E6" s="666"/>
      <c r="F6" s="666"/>
      <c r="G6" s="666"/>
      <c r="H6" s="666"/>
      <c r="I6" s="666"/>
      <c r="J6" s="666"/>
      <c r="K6" s="666"/>
    </row>
    <row r="7" spans="1:11" ht="13.5" customHeight="1" thickTop="1">
      <c r="A7" s="103" t="s">
        <v>22</v>
      </c>
      <c r="B7" s="106">
        <v>2016</v>
      </c>
      <c r="C7" s="107">
        <v>2017</v>
      </c>
      <c r="D7" s="106">
        <v>2018</v>
      </c>
      <c r="E7" s="107">
        <v>2019</v>
      </c>
      <c r="F7" s="106">
        <v>2020</v>
      </c>
      <c r="G7" s="107">
        <v>2021</v>
      </c>
      <c r="H7" s="106">
        <v>2022</v>
      </c>
      <c r="I7" s="107">
        <v>2023</v>
      </c>
      <c r="J7" s="106">
        <v>2024</v>
      </c>
      <c r="K7" s="107" t="s">
        <v>392</v>
      </c>
    </row>
    <row r="8" spans="1:11">
      <c r="A8" s="136" t="s">
        <v>9</v>
      </c>
      <c r="B8" s="137"/>
      <c r="C8" s="137"/>
      <c r="D8" s="137"/>
      <c r="E8" s="137"/>
      <c r="F8" s="137"/>
      <c r="G8" s="137"/>
      <c r="H8" s="137"/>
      <c r="I8" s="137"/>
      <c r="J8" s="137"/>
      <c r="K8" s="137"/>
    </row>
    <row r="9" spans="1:11">
      <c r="A9" s="109" t="s">
        <v>0</v>
      </c>
      <c r="B9" s="111">
        <v>100</v>
      </c>
      <c r="C9" s="110">
        <v>100</v>
      </c>
      <c r="D9" s="111">
        <v>100</v>
      </c>
      <c r="E9" s="110">
        <v>100</v>
      </c>
      <c r="F9" s="111">
        <v>100</v>
      </c>
      <c r="G9" s="110">
        <v>100</v>
      </c>
      <c r="H9" s="111">
        <v>100</v>
      </c>
      <c r="I9" s="110">
        <v>100</v>
      </c>
      <c r="J9" s="111">
        <v>100</v>
      </c>
      <c r="K9" s="110">
        <v>100</v>
      </c>
    </row>
    <row r="10" spans="1:11">
      <c r="A10" s="112" t="s">
        <v>23</v>
      </c>
      <c r="B10" s="114">
        <v>15.214711354664484</v>
      </c>
      <c r="C10" s="113">
        <v>16.968683079303286</v>
      </c>
      <c r="D10" s="114">
        <v>18.550342289935195</v>
      </c>
      <c r="E10" s="113">
        <v>18.67679191996924</v>
      </c>
      <c r="F10" s="114">
        <v>19.501439955045306</v>
      </c>
      <c r="G10" s="113">
        <v>19.3617981720258</v>
      </c>
      <c r="H10" s="114">
        <v>18.895221356648818</v>
      </c>
      <c r="I10" s="113">
        <v>20.8</v>
      </c>
      <c r="J10" s="114">
        <v>22.9</v>
      </c>
      <c r="K10" s="113">
        <v>23.569349820202117</v>
      </c>
    </row>
    <row r="11" spans="1:11">
      <c r="A11" s="112" t="s">
        <v>24</v>
      </c>
      <c r="B11" s="114">
        <v>10.045760885667615</v>
      </c>
      <c r="C11" s="113">
        <v>10.208737543513193</v>
      </c>
      <c r="D11" s="114">
        <v>10.317113765956631</v>
      </c>
      <c r="E11" s="113">
        <v>10.441123959105477</v>
      </c>
      <c r="F11" s="114">
        <v>10.911312470678421</v>
      </c>
      <c r="G11" s="113">
        <v>10.806109676148932</v>
      </c>
      <c r="H11" s="114">
        <v>10.923008228978691</v>
      </c>
      <c r="I11" s="113">
        <v>11.3</v>
      </c>
      <c r="J11" s="114">
        <v>11.3</v>
      </c>
      <c r="K11" s="113">
        <v>10.995003736813768</v>
      </c>
    </row>
    <row r="12" spans="1:11">
      <c r="A12" s="112" t="s">
        <v>25</v>
      </c>
      <c r="B12" s="114">
        <v>15.664488913165913</v>
      </c>
      <c r="C12" s="113">
        <v>15.692987890203675</v>
      </c>
      <c r="D12" s="114">
        <v>15.639248758700363</v>
      </c>
      <c r="E12" s="113">
        <v>15.390601430873524</v>
      </c>
      <c r="F12" s="114">
        <v>15.842049231055624</v>
      </c>
      <c r="G12" s="113">
        <v>16.31838925463471</v>
      </c>
      <c r="H12" s="114">
        <v>16.518594061081764</v>
      </c>
      <c r="I12" s="113">
        <v>17</v>
      </c>
      <c r="J12" s="114">
        <v>17</v>
      </c>
      <c r="K12" s="113">
        <v>17.97496425067532</v>
      </c>
    </row>
    <row r="13" spans="1:11">
      <c r="A13" s="112" t="s">
        <v>26</v>
      </c>
      <c r="B13" s="114">
        <v>32.045672130954969</v>
      </c>
      <c r="C13" s="113">
        <v>31.324750713034621</v>
      </c>
      <c r="D13" s="114">
        <v>30.563467514885545</v>
      </c>
      <c r="E13" s="113">
        <v>30.852975854195396</v>
      </c>
      <c r="F13" s="114">
        <v>30.561849848662359</v>
      </c>
      <c r="G13" s="113">
        <v>29.789824422813172</v>
      </c>
      <c r="H13" s="114">
        <v>28.858386283572791</v>
      </c>
      <c r="I13" s="113">
        <v>27.3</v>
      </c>
      <c r="J13" s="114">
        <v>26.7</v>
      </c>
      <c r="K13" s="113">
        <v>26.275772986435246</v>
      </c>
    </row>
    <row r="14" spans="1:11">
      <c r="A14" s="112" t="s">
        <v>27</v>
      </c>
      <c r="B14" s="114">
        <v>24.721385252229801</v>
      </c>
      <c r="C14" s="113">
        <v>24.029219482590005</v>
      </c>
      <c r="D14" s="114">
        <v>23.441821064061596</v>
      </c>
      <c r="E14" s="113">
        <v>23.295905157202213</v>
      </c>
      <c r="F14" s="114">
        <v>21.808316444971691</v>
      </c>
      <c r="G14" s="113">
        <v>22.445943253803289</v>
      </c>
      <c r="H14" s="114">
        <v>23.421686788185081</v>
      </c>
      <c r="I14" s="113">
        <v>22.3</v>
      </c>
      <c r="J14" s="114">
        <v>20.9</v>
      </c>
      <c r="K14" s="113">
        <v>20.142264640712515</v>
      </c>
    </row>
    <row r="15" spans="1:11">
      <c r="A15" s="112" t="s">
        <v>28</v>
      </c>
      <c r="B15" s="114">
        <v>2.3079814633172204</v>
      </c>
      <c r="C15" s="113">
        <v>1.7756212913552216</v>
      </c>
      <c r="D15" s="114">
        <v>1.4880066064606654</v>
      </c>
      <c r="E15" s="113">
        <v>1.3426016786541464</v>
      </c>
      <c r="F15" s="114">
        <v>1.3750320495866002</v>
      </c>
      <c r="G15" s="113">
        <v>1.277935220574095</v>
      </c>
      <c r="H15" s="114">
        <v>1.3831032815328543</v>
      </c>
      <c r="I15" s="113">
        <v>1.2</v>
      </c>
      <c r="J15" s="114">
        <v>1.2</v>
      </c>
      <c r="K15" s="113">
        <v>1.0426445651610285</v>
      </c>
    </row>
    <row r="16" spans="1:11" ht="12.75" customHeight="1">
      <c r="A16" s="134" t="s">
        <v>29</v>
      </c>
      <c r="B16" s="135"/>
      <c r="C16" s="135"/>
      <c r="D16" s="135"/>
      <c r="E16" s="135"/>
      <c r="F16" s="135"/>
      <c r="G16" s="135"/>
      <c r="H16" s="135"/>
      <c r="I16" s="135"/>
      <c r="J16" s="135"/>
      <c r="K16" s="135"/>
    </row>
    <row r="17" spans="1:11">
      <c r="A17" s="115" t="s">
        <v>30</v>
      </c>
      <c r="B17" s="111">
        <v>100</v>
      </c>
      <c r="C17" s="110">
        <v>100</v>
      </c>
      <c r="D17" s="111">
        <v>100</v>
      </c>
      <c r="E17" s="110">
        <v>100</v>
      </c>
      <c r="F17" s="111">
        <v>100</v>
      </c>
      <c r="G17" s="110">
        <v>100</v>
      </c>
      <c r="H17" s="111">
        <v>100</v>
      </c>
      <c r="I17" s="110">
        <v>100</v>
      </c>
      <c r="J17" s="111">
        <v>100</v>
      </c>
      <c r="K17" s="110">
        <v>100</v>
      </c>
    </row>
    <row r="18" spans="1:11">
      <c r="A18" s="112" t="s">
        <v>23</v>
      </c>
      <c r="B18" s="114">
        <v>14.494114827494304</v>
      </c>
      <c r="C18" s="113">
        <v>16.27164160965674</v>
      </c>
      <c r="D18" s="114">
        <v>17.642137194490324</v>
      </c>
      <c r="E18" s="113">
        <v>17.954413678756932</v>
      </c>
      <c r="F18" s="114">
        <v>18.678510242506828</v>
      </c>
      <c r="G18" s="113">
        <v>18.799398768458563</v>
      </c>
      <c r="H18" s="114">
        <v>18.223454111476205</v>
      </c>
      <c r="I18" s="113">
        <v>20.3</v>
      </c>
      <c r="J18" s="114">
        <v>22.5</v>
      </c>
      <c r="K18" s="113">
        <v>23.316918223878456</v>
      </c>
    </row>
    <row r="19" spans="1:11">
      <c r="A19" s="112" t="s">
        <v>24</v>
      </c>
      <c r="B19" s="114">
        <v>9.4599112007322113</v>
      </c>
      <c r="C19" s="113">
        <v>9.3229675096691302</v>
      </c>
      <c r="D19" s="114">
        <v>9.5865842787605313</v>
      </c>
      <c r="E19" s="113">
        <v>9.9140768515065059</v>
      </c>
      <c r="F19" s="114">
        <v>10.793115780188963</v>
      </c>
      <c r="G19" s="113">
        <v>10.732073666553585</v>
      </c>
      <c r="H19" s="114">
        <v>10.444098672404895</v>
      </c>
      <c r="I19" s="113">
        <v>11.1</v>
      </c>
      <c r="J19" s="114">
        <v>11.1</v>
      </c>
      <c r="K19" s="113">
        <v>10.693397495119482</v>
      </c>
    </row>
    <row r="20" spans="1:11">
      <c r="A20" s="112" t="s">
        <v>25</v>
      </c>
      <c r="B20" s="114">
        <v>16.411873234809811</v>
      </c>
      <c r="C20" s="113">
        <v>16.69119625750783</v>
      </c>
      <c r="D20" s="114">
        <v>16.368153057520114</v>
      </c>
      <c r="E20" s="113">
        <v>15.953562112105338</v>
      </c>
      <c r="F20" s="114">
        <v>16.481622573659539</v>
      </c>
      <c r="G20" s="113">
        <v>16.909271008499317</v>
      </c>
      <c r="H20" s="114">
        <v>17.0647206909515</v>
      </c>
      <c r="I20" s="113">
        <v>17.299999999999997</v>
      </c>
      <c r="J20" s="114">
        <v>17.399999999999999</v>
      </c>
      <c r="K20" s="113">
        <v>18.555714051169208</v>
      </c>
    </row>
    <row r="21" spans="1:11">
      <c r="A21" s="112" t="s">
        <v>26</v>
      </c>
      <c r="B21" s="114">
        <v>31.648530101464218</v>
      </c>
      <c r="C21" s="113">
        <v>31.079359868431954</v>
      </c>
      <c r="D21" s="114">
        <v>30.87558374467098</v>
      </c>
      <c r="E21" s="113">
        <v>30.935340712844173</v>
      </c>
      <c r="F21" s="114">
        <v>30.670130780669563</v>
      </c>
      <c r="G21" s="113">
        <v>29.477813461324569</v>
      </c>
      <c r="H21" s="114">
        <v>28.849644373304596</v>
      </c>
      <c r="I21" s="113">
        <v>27.3</v>
      </c>
      <c r="J21" s="114">
        <v>26.8</v>
      </c>
      <c r="K21" s="113">
        <v>25.851710854045646</v>
      </c>
    </row>
    <row r="22" spans="1:11">
      <c r="A22" s="112" t="s">
        <v>27</v>
      </c>
      <c r="B22" s="114">
        <v>25.664062742116428</v>
      </c>
      <c r="C22" s="113">
        <v>24.837729851472997</v>
      </c>
      <c r="D22" s="114">
        <v>24.014756837201524</v>
      </c>
      <c r="E22" s="113">
        <v>23.942518884278989</v>
      </c>
      <c r="F22" s="114">
        <v>21.892404204431728</v>
      </c>
      <c r="G22" s="113">
        <v>22.766397279326164</v>
      </c>
      <c r="H22" s="114">
        <v>23.907605098701957</v>
      </c>
      <c r="I22" s="113">
        <v>22.7</v>
      </c>
      <c r="J22" s="114">
        <v>21.2</v>
      </c>
      <c r="K22" s="113">
        <v>20.558850863141121</v>
      </c>
    </row>
    <row r="23" spans="1:11">
      <c r="A23" s="112" t="s">
        <v>28</v>
      </c>
      <c r="B23" s="114">
        <v>2.3215078933830293</v>
      </c>
      <c r="C23" s="113">
        <v>1.797104903261344</v>
      </c>
      <c r="D23" s="114">
        <v>1.5127848873565228</v>
      </c>
      <c r="E23" s="113">
        <v>1.3000877605080647</v>
      </c>
      <c r="F23" s="114">
        <v>1.4842164185433759</v>
      </c>
      <c r="G23" s="113">
        <v>1.3150458158378</v>
      </c>
      <c r="H23" s="114">
        <v>1.5104770531608473</v>
      </c>
      <c r="I23" s="113">
        <v>1.2</v>
      </c>
      <c r="J23" s="114">
        <v>1.2</v>
      </c>
      <c r="K23" s="113">
        <v>1.0234085126460919</v>
      </c>
    </row>
    <row r="24" spans="1:11">
      <c r="A24" s="115" t="s">
        <v>10</v>
      </c>
      <c r="B24" s="111">
        <v>100</v>
      </c>
      <c r="C24" s="110">
        <v>100</v>
      </c>
      <c r="D24" s="111">
        <v>100</v>
      </c>
      <c r="E24" s="110">
        <v>100</v>
      </c>
      <c r="F24" s="111">
        <v>100</v>
      </c>
      <c r="G24" s="110">
        <v>100</v>
      </c>
      <c r="H24" s="111">
        <v>100</v>
      </c>
      <c r="I24" s="110">
        <v>100</v>
      </c>
      <c r="J24" s="111">
        <v>100</v>
      </c>
      <c r="K24" s="110">
        <v>100</v>
      </c>
    </row>
    <row r="25" spans="1:11">
      <c r="A25" s="112" t="s">
        <v>23</v>
      </c>
      <c r="B25" s="114">
        <v>17.920258904898063</v>
      </c>
      <c r="C25" s="113">
        <v>19.704483085443137</v>
      </c>
      <c r="D25" s="114">
        <v>22.20678192812203</v>
      </c>
      <c r="E25" s="113">
        <v>21.798057267814979</v>
      </c>
      <c r="F25" s="114">
        <v>23.199519776658033</v>
      </c>
      <c r="G25" s="113">
        <v>22.025934043428208</v>
      </c>
      <c r="H25" s="114">
        <v>22.156892515762831</v>
      </c>
      <c r="I25" s="113">
        <v>23.200000000000003</v>
      </c>
      <c r="J25" s="114">
        <v>25</v>
      </c>
      <c r="K25" s="113">
        <v>24.966040050830376</v>
      </c>
    </row>
    <row r="26" spans="1:11">
      <c r="A26" s="112" t="s">
        <v>24</v>
      </c>
      <c r="B26" s="114">
        <v>12.245388721936326</v>
      </c>
      <c r="C26" s="113">
        <v>13.68527340192902</v>
      </c>
      <c r="D26" s="114">
        <v>13.258230246413829</v>
      </c>
      <c r="E26" s="113">
        <v>12.718398909788137</v>
      </c>
      <c r="F26" s="114">
        <v>11.442464511272703</v>
      </c>
      <c r="G26" s="113">
        <v>11.156824822159717</v>
      </c>
      <c r="H26" s="114">
        <v>13.248286068477174</v>
      </c>
      <c r="I26" s="113">
        <v>12.6</v>
      </c>
      <c r="J26" s="114">
        <v>12.5</v>
      </c>
      <c r="K26" s="113">
        <v>12.663774593576091</v>
      </c>
    </row>
    <row r="27" spans="1:11">
      <c r="A27" s="112" t="s">
        <v>25</v>
      </c>
      <c r="B27" s="114">
        <v>12.858364064844135</v>
      </c>
      <c r="C27" s="113">
        <v>11.775145729701602</v>
      </c>
      <c r="D27" s="114">
        <v>12.704675297246917</v>
      </c>
      <c r="E27" s="113">
        <v>12.958150442898569</v>
      </c>
      <c r="F27" s="114">
        <v>12.967935881290824</v>
      </c>
      <c r="G27" s="113">
        <v>13.51932996288766</v>
      </c>
      <c r="H27" s="114">
        <v>13.866953197865032</v>
      </c>
      <c r="I27" s="113">
        <v>15.1</v>
      </c>
      <c r="J27" s="114">
        <v>14.9</v>
      </c>
      <c r="K27" s="113">
        <v>14.761707334337807</v>
      </c>
    </row>
    <row r="28" spans="1:11">
      <c r="A28" s="112" t="s">
        <v>26</v>
      </c>
      <c r="B28" s="114">
        <v>33.536779296296238</v>
      </c>
      <c r="C28" s="113">
        <v>32.287878881737484</v>
      </c>
      <c r="D28" s="114">
        <v>29.306885537936957</v>
      </c>
      <c r="E28" s="113">
        <v>30.497092240163532</v>
      </c>
      <c r="F28" s="114">
        <v>30.075257222803621</v>
      </c>
      <c r="G28" s="113">
        <v>31.267848029346329</v>
      </c>
      <c r="H28" s="114">
        <v>28.900831396522587</v>
      </c>
      <c r="I28" s="113">
        <v>27.6</v>
      </c>
      <c r="J28" s="114">
        <v>26.6</v>
      </c>
      <c r="K28" s="113">
        <v>28.62208559592548</v>
      </c>
    </row>
    <row r="29" spans="1:11">
      <c r="A29" s="112" t="s">
        <v>27</v>
      </c>
      <c r="B29" s="114">
        <v>21.182013804744624</v>
      </c>
      <c r="C29" s="113">
        <v>20.855918081633412</v>
      </c>
      <c r="D29" s="114">
        <v>21.135177904326969</v>
      </c>
      <c r="E29" s="113">
        <v>20.502004531985357</v>
      </c>
      <c r="F29" s="114">
        <v>21.430443047322008</v>
      </c>
      <c r="G29" s="113">
        <v>20.927924103861699</v>
      </c>
      <c r="H29" s="114">
        <v>21.062378931948285</v>
      </c>
      <c r="I29" s="113">
        <v>20.100000000000001</v>
      </c>
      <c r="J29" s="114">
        <v>19.7</v>
      </c>
      <c r="K29" s="113">
        <v>17.83731583258335</v>
      </c>
    </row>
    <row r="30" spans="1:11">
      <c r="A30" s="112" t="s">
        <v>28</v>
      </c>
      <c r="B30" s="114">
        <v>2.2571952072806143</v>
      </c>
      <c r="C30" s="113">
        <v>1.6913008195553463</v>
      </c>
      <c r="D30" s="114">
        <v>1.3882490859532943</v>
      </c>
      <c r="E30" s="113">
        <v>1.5262966073494224</v>
      </c>
      <c r="F30" s="114">
        <v>0.88437956065281154</v>
      </c>
      <c r="G30" s="113">
        <v>1.1021390383163847</v>
      </c>
      <c r="H30" s="114">
        <v>0.76465788942409563</v>
      </c>
      <c r="I30" s="113">
        <v>1.4000000000000001</v>
      </c>
      <c r="J30" s="114">
        <v>1.4</v>
      </c>
      <c r="K30" s="113">
        <v>1.1490765927468964</v>
      </c>
    </row>
    <row r="31" spans="1:11">
      <c r="A31" s="131" t="s">
        <v>390</v>
      </c>
      <c r="B31" s="132"/>
      <c r="C31" s="132"/>
      <c r="D31" s="132"/>
      <c r="E31" s="132"/>
      <c r="F31" s="132"/>
      <c r="G31" s="132"/>
      <c r="H31" s="132"/>
      <c r="I31" s="132"/>
      <c r="J31" s="132"/>
      <c r="K31" s="132"/>
    </row>
    <row r="32" spans="1:11">
      <c r="A32" s="115" t="s">
        <v>3</v>
      </c>
      <c r="B32" s="111">
        <v>100</v>
      </c>
      <c r="C32" s="110">
        <v>100</v>
      </c>
      <c r="D32" s="111">
        <v>100</v>
      </c>
      <c r="E32" s="110">
        <v>100</v>
      </c>
      <c r="F32" s="111">
        <v>100</v>
      </c>
      <c r="G32" s="110">
        <v>100</v>
      </c>
      <c r="H32" s="111">
        <v>100</v>
      </c>
      <c r="I32" s="110">
        <v>100</v>
      </c>
      <c r="J32" s="111">
        <v>100</v>
      </c>
      <c r="K32" s="110">
        <v>100</v>
      </c>
    </row>
    <row r="33" spans="1:11">
      <c r="A33" s="112" t="s">
        <v>23</v>
      </c>
      <c r="B33" s="114">
        <v>16.005854959990433</v>
      </c>
      <c r="C33" s="113">
        <v>16.915475293710784</v>
      </c>
      <c r="D33" s="114">
        <v>17.087596546298293</v>
      </c>
      <c r="E33" s="113">
        <v>20.798796835647522</v>
      </c>
      <c r="F33" s="114">
        <v>23.162212699934496</v>
      </c>
      <c r="G33" s="113">
        <v>22.339516586437082</v>
      </c>
      <c r="H33" s="114">
        <v>20.936848162920015</v>
      </c>
      <c r="I33" s="113">
        <v>22.095701420349432</v>
      </c>
      <c r="J33" s="114">
        <v>24.569034434264751</v>
      </c>
      <c r="K33" s="113">
        <v>24.630755935699796</v>
      </c>
    </row>
    <row r="34" spans="1:11">
      <c r="A34" s="112" t="s">
        <v>24</v>
      </c>
      <c r="B34" s="114">
        <v>12.82069995965592</v>
      </c>
      <c r="C34" s="113">
        <v>12.761487564868792</v>
      </c>
      <c r="D34" s="114">
        <v>13.043634533822154</v>
      </c>
      <c r="E34" s="113">
        <v>11.682106142222038</v>
      </c>
      <c r="F34" s="114">
        <v>12.357973777522441</v>
      </c>
      <c r="G34" s="113">
        <v>12.756867992030365</v>
      </c>
      <c r="H34" s="114">
        <v>13.169537094692355</v>
      </c>
      <c r="I34" s="113">
        <v>12.884231695939356</v>
      </c>
      <c r="J34" s="114">
        <v>11.958724957406314</v>
      </c>
      <c r="K34" s="113">
        <v>10.724680934100983</v>
      </c>
    </row>
    <row r="35" spans="1:11">
      <c r="A35" s="112" t="s">
        <v>25</v>
      </c>
      <c r="B35" s="114">
        <v>20.215425224578667</v>
      </c>
      <c r="C35" s="113">
        <v>20.39667601479535</v>
      </c>
      <c r="D35" s="114">
        <v>20.621969824040129</v>
      </c>
      <c r="E35" s="113">
        <v>18.866894275333429</v>
      </c>
      <c r="F35" s="114">
        <v>19.072406386194228</v>
      </c>
      <c r="G35" s="113">
        <v>19.743022934512297</v>
      </c>
      <c r="H35" s="114">
        <v>20.121558254833012</v>
      </c>
      <c r="I35" s="113">
        <v>22.03745700269624</v>
      </c>
      <c r="J35" s="114">
        <v>20.043014893606049</v>
      </c>
      <c r="K35" s="113">
        <v>17.376403471804299</v>
      </c>
    </row>
    <row r="36" spans="1:11">
      <c r="A36" s="112" t="s">
        <v>26</v>
      </c>
      <c r="B36" s="114">
        <v>36.347786245304171</v>
      </c>
      <c r="C36" s="113">
        <v>36.161556334235016</v>
      </c>
      <c r="D36" s="114">
        <v>34.778033370873565</v>
      </c>
      <c r="E36" s="113">
        <v>34.77783592904202</v>
      </c>
      <c r="F36" s="114">
        <v>32.14412482572628</v>
      </c>
      <c r="G36" s="113">
        <v>31.927800642806243</v>
      </c>
      <c r="H36" s="114">
        <v>31.949706542833127</v>
      </c>
      <c r="I36" s="113">
        <v>29.241707251872583</v>
      </c>
      <c r="J36" s="114">
        <v>27.765065098279234</v>
      </c>
      <c r="K36" s="113">
        <v>26.310740587084535</v>
      </c>
    </row>
    <row r="37" spans="1:11">
      <c r="A37" s="112" t="s">
        <v>27</v>
      </c>
      <c r="B37" s="114">
        <v>12.029226143774949</v>
      </c>
      <c r="C37" s="113">
        <v>11.535166785588643</v>
      </c>
      <c r="D37" s="114">
        <v>12.30141614549637</v>
      </c>
      <c r="E37" s="113">
        <v>12.259881988622086</v>
      </c>
      <c r="F37" s="114">
        <v>11.54213490341302</v>
      </c>
      <c r="G37" s="113">
        <v>11.95499629150245</v>
      </c>
      <c r="H37" s="114">
        <v>12.100456206532849</v>
      </c>
      <c r="I37" s="113">
        <v>11.527791793025187</v>
      </c>
      <c r="J37" s="114">
        <v>13.952676740151876</v>
      </c>
      <c r="K37" s="113">
        <v>19.227092273710415</v>
      </c>
    </row>
    <row r="38" spans="1:11">
      <c r="A38" s="112" t="s">
        <v>28</v>
      </c>
      <c r="B38" s="114">
        <v>2.5810074666958607</v>
      </c>
      <c r="C38" s="113">
        <v>2.2296380068014097</v>
      </c>
      <c r="D38" s="114">
        <v>2.1673495794694846</v>
      </c>
      <c r="E38" s="113">
        <v>1.6144848291329017</v>
      </c>
      <c r="F38" s="114">
        <v>1.7211474072095347</v>
      </c>
      <c r="G38" s="113">
        <v>1.2777955527115661</v>
      </c>
      <c r="H38" s="114">
        <v>1.7218937381886439</v>
      </c>
      <c r="I38" s="113">
        <v>2.2131108361172038</v>
      </c>
      <c r="J38" s="114">
        <v>1.7114838762917792</v>
      </c>
      <c r="K38" s="113">
        <v>1.730326797599975</v>
      </c>
    </row>
    <row r="39" spans="1:11" ht="11.25" customHeight="1">
      <c r="A39" s="115" t="s">
        <v>4</v>
      </c>
      <c r="B39" s="111">
        <v>100</v>
      </c>
      <c r="C39" s="110">
        <v>100</v>
      </c>
      <c r="D39" s="111">
        <v>100</v>
      </c>
      <c r="E39" s="110">
        <v>100</v>
      </c>
      <c r="F39" s="111">
        <v>100</v>
      </c>
      <c r="G39" s="110">
        <v>100</v>
      </c>
      <c r="H39" s="111">
        <v>100</v>
      </c>
      <c r="I39" s="110">
        <v>100</v>
      </c>
      <c r="J39" s="111">
        <v>100</v>
      </c>
      <c r="K39" s="110">
        <v>100</v>
      </c>
    </row>
    <row r="40" spans="1:11" ht="11.25" customHeight="1">
      <c r="A40" s="112" t="s">
        <v>23</v>
      </c>
      <c r="B40" s="114">
        <v>14.278036463038896</v>
      </c>
      <c r="C40" s="113">
        <v>17.761525114756978</v>
      </c>
      <c r="D40" s="114">
        <v>19.606992965780268</v>
      </c>
      <c r="E40" s="113">
        <v>20.075883729263715</v>
      </c>
      <c r="F40" s="114">
        <v>16.778491408904841</v>
      </c>
      <c r="G40" s="113">
        <v>17.400584089062605</v>
      </c>
      <c r="H40" s="114">
        <v>22.583798197254985</v>
      </c>
      <c r="I40" s="113">
        <v>24.887701880944327</v>
      </c>
      <c r="J40" s="114">
        <v>19.679006242874113</v>
      </c>
      <c r="K40" s="113">
        <v>23.969526450480483</v>
      </c>
    </row>
    <row r="41" spans="1:11" ht="11.25" customHeight="1">
      <c r="A41" s="112" t="s">
        <v>24</v>
      </c>
      <c r="B41" s="114">
        <v>13.197581485857251</v>
      </c>
      <c r="C41" s="113">
        <v>12.299751817443061</v>
      </c>
      <c r="D41" s="114">
        <v>14.201883369184982</v>
      </c>
      <c r="E41" s="113">
        <v>11.763664340970891</v>
      </c>
      <c r="F41" s="114">
        <v>12.126611101937232</v>
      </c>
      <c r="G41" s="113">
        <v>9.305461013152982</v>
      </c>
      <c r="H41" s="114">
        <v>10.629161281879304</v>
      </c>
      <c r="I41" s="113">
        <v>11.88354036045533</v>
      </c>
      <c r="J41" s="114">
        <v>10.763177407652504</v>
      </c>
      <c r="K41" s="113">
        <v>10.896211456343616</v>
      </c>
    </row>
    <row r="42" spans="1:11" ht="11.25" customHeight="1">
      <c r="A42" s="112" t="s">
        <v>25</v>
      </c>
      <c r="B42" s="114">
        <v>24.667917622257743</v>
      </c>
      <c r="C42" s="113">
        <v>21.25189431376425</v>
      </c>
      <c r="D42" s="114">
        <v>21.062668120377349</v>
      </c>
      <c r="E42" s="113">
        <v>24.618789654518245</v>
      </c>
      <c r="F42" s="114">
        <v>23.74870720748125</v>
      </c>
      <c r="G42" s="113">
        <v>20.945082453174063</v>
      </c>
      <c r="H42" s="114">
        <v>22.646779760833645</v>
      </c>
      <c r="I42" s="113">
        <v>20.433930945506894</v>
      </c>
      <c r="J42" s="114">
        <v>21.571003723400015</v>
      </c>
      <c r="K42" s="113">
        <v>19.597250595532216</v>
      </c>
    </row>
    <row r="43" spans="1:11" ht="11.25" customHeight="1">
      <c r="A43" s="112" t="s">
        <v>26</v>
      </c>
      <c r="B43" s="114">
        <v>35.409456297634769</v>
      </c>
      <c r="C43" s="113">
        <v>36.159539654301462</v>
      </c>
      <c r="D43" s="114">
        <v>36.266433174912542</v>
      </c>
      <c r="E43" s="113">
        <v>31.451276322168585</v>
      </c>
      <c r="F43" s="114">
        <v>35.380363459382416</v>
      </c>
      <c r="G43" s="113">
        <v>36.598230166223843</v>
      </c>
      <c r="H43" s="114">
        <v>31.288341049256491</v>
      </c>
      <c r="I43" s="113">
        <v>29.160930481367558</v>
      </c>
      <c r="J43" s="114">
        <v>32.086618881704318</v>
      </c>
      <c r="K43" s="113">
        <v>25.177922164123519</v>
      </c>
    </row>
    <row r="44" spans="1:11" ht="11.25" customHeight="1">
      <c r="A44" s="112" t="s">
        <v>27</v>
      </c>
      <c r="B44" s="114">
        <v>10.920842310097992</v>
      </c>
      <c r="C44" s="113">
        <v>10.707430102567482</v>
      </c>
      <c r="D44" s="114">
        <v>8.0049504742099646</v>
      </c>
      <c r="E44" s="113">
        <v>11.266204338019856</v>
      </c>
      <c r="F44" s="114">
        <v>11.395259905615282</v>
      </c>
      <c r="G44" s="113">
        <v>14.034386596693091</v>
      </c>
      <c r="H44" s="114">
        <v>11.661813541854112</v>
      </c>
      <c r="I44" s="113">
        <v>12.350826404021491</v>
      </c>
      <c r="J44" s="114">
        <v>14.598199692241455</v>
      </c>
      <c r="K44" s="113">
        <v>18.941243279520329</v>
      </c>
    </row>
    <row r="45" spans="1:11" ht="11.25" customHeight="1">
      <c r="A45" s="112" t="s">
        <v>28</v>
      </c>
      <c r="B45" s="114">
        <v>1.5261658211133504</v>
      </c>
      <c r="C45" s="113">
        <v>1.8198589971667654</v>
      </c>
      <c r="D45" s="114">
        <v>0.85707189553489105</v>
      </c>
      <c r="E45" s="113">
        <v>0.82418161505870458</v>
      </c>
      <c r="F45" s="114">
        <v>0.57056691667897896</v>
      </c>
      <c r="G45" s="113">
        <v>1.7162556816934194</v>
      </c>
      <c r="H45" s="114">
        <v>1.1901061689214611</v>
      </c>
      <c r="I45" s="113">
        <v>1.2830699277043982</v>
      </c>
      <c r="J45" s="114">
        <v>1.3019940521276001</v>
      </c>
      <c r="K45" s="113">
        <v>1.4178460539998379</v>
      </c>
    </row>
    <row r="46" spans="1:11" ht="11.25" customHeight="1">
      <c r="A46" s="115" t="s">
        <v>5</v>
      </c>
      <c r="B46" s="111">
        <v>100</v>
      </c>
      <c r="C46" s="110">
        <v>100</v>
      </c>
      <c r="D46" s="111">
        <v>100</v>
      </c>
      <c r="E46" s="110">
        <v>100</v>
      </c>
      <c r="F46" s="111">
        <v>100</v>
      </c>
      <c r="G46" s="110">
        <v>100</v>
      </c>
      <c r="H46" s="111">
        <v>100</v>
      </c>
      <c r="I46" s="110">
        <v>100</v>
      </c>
      <c r="J46" s="111">
        <v>100</v>
      </c>
      <c r="K46" s="110">
        <v>100</v>
      </c>
    </row>
    <row r="47" spans="1:11" ht="11.25" customHeight="1">
      <c r="A47" s="112" t="s">
        <v>23</v>
      </c>
      <c r="B47" s="114">
        <v>15.487365960446736</v>
      </c>
      <c r="C47" s="113">
        <v>19.557556394617098</v>
      </c>
      <c r="D47" s="114">
        <v>24.478356661482632</v>
      </c>
      <c r="E47" s="113">
        <v>25.027453329340123</v>
      </c>
      <c r="F47" s="114">
        <v>22.307926013594706</v>
      </c>
      <c r="G47" s="113">
        <v>20.785492735484574</v>
      </c>
      <c r="H47" s="114">
        <v>22.3897425258534</v>
      </c>
      <c r="I47" s="113">
        <v>22.530783569698606</v>
      </c>
      <c r="J47" s="114">
        <v>27.18278841267152</v>
      </c>
      <c r="K47" s="113">
        <v>28.045812292434373</v>
      </c>
    </row>
    <row r="48" spans="1:11" ht="11.25" customHeight="1">
      <c r="A48" s="112" t="s">
        <v>24</v>
      </c>
      <c r="B48" s="114">
        <v>11.929056435753775</v>
      </c>
      <c r="C48" s="113">
        <v>13.684286959047343</v>
      </c>
      <c r="D48" s="114">
        <v>13.660390283640671</v>
      </c>
      <c r="E48" s="113">
        <v>13.888662001869548</v>
      </c>
      <c r="F48" s="114">
        <v>14.037736875756709</v>
      </c>
      <c r="G48" s="113">
        <v>16.402749814079193</v>
      </c>
      <c r="H48" s="114">
        <v>16.473113818094898</v>
      </c>
      <c r="I48" s="113">
        <v>13.513776782037715</v>
      </c>
      <c r="J48" s="114">
        <v>15.527274267321701</v>
      </c>
      <c r="K48" s="113">
        <v>17.62772394340567</v>
      </c>
    </row>
    <row r="49" spans="1:11" ht="11.25" customHeight="1">
      <c r="A49" s="112" t="s">
        <v>25</v>
      </c>
      <c r="B49" s="114">
        <v>18.919520611480092</v>
      </c>
      <c r="C49" s="113">
        <v>17.138638784006197</v>
      </c>
      <c r="D49" s="114">
        <v>18.81850329556395</v>
      </c>
      <c r="E49" s="113">
        <v>18.229464455879551</v>
      </c>
      <c r="F49" s="114">
        <v>21.006498070531045</v>
      </c>
      <c r="G49" s="113">
        <v>22.163120567375884</v>
      </c>
      <c r="H49" s="114">
        <v>19.353631201771513</v>
      </c>
      <c r="I49" s="113">
        <v>21.656313233060732</v>
      </c>
      <c r="J49" s="114">
        <v>21.220989327460611</v>
      </c>
      <c r="K49" s="113">
        <v>13.977980983576726</v>
      </c>
    </row>
    <row r="50" spans="1:11" ht="11.25" customHeight="1">
      <c r="A50" s="112" t="s">
        <v>26</v>
      </c>
      <c r="B50" s="114">
        <v>38.521761715706283</v>
      </c>
      <c r="C50" s="113">
        <v>34.590957498305741</v>
      </c>
      <c r="D50" s="114">
        <v>32.740872398726204</v>
      </c>
      <c r="E50" s="113">
        <v>32.066849991378291</v>
      </c>
      <c r="F50" s="114">
        <v>34.845166351512511</v>
      </c>
      <c r="G50" s="113">
        <v>31.929857974642218</v>
      </c>
      <c r="H50" s="114">
        <v>28.564341476834542</v>
      </c>
      <c r="I50" s="113">
        <v>26.913318958074129</v>
      </c>
      <c r="J50" s="114">
        <v>24.841605963069625</v>
      </c>
      <c r="K50" s="113">
        <v>20.646239934488879</v>
      </c>
    </row>
    <row r="51" spans="1:11" ht="11.25" customHeight="1">
      <c r="A51" s="112" t="s">
        <v>27</v>
      </c>
      <c r="B51" s="114">
        <v>11.274959317703557</v>
      </c>
      <c r="C51" s="113">
        <v>13.319779262271275</v>
      </c>
      <c r="D51" s="114">
        <v>9.4261460416203811</v>
      </c>
      <c r="E51" s="113">
        <v>10.350585822283936</v>
      </c>
      <c r="F51" s="114">
        <v>7.6448688822683835</v>
      </c>
      <c r="G51" s="113">
        <v>7.8766936932034612</v>
      </c>
      <c r="H51" s="114">
        <v>11.733136097343177</v>
      </c>
      <c r="I51" s="113">
        <v>13.996395853903678</v>
      </c>
      <c r="J51" s="114">
        <v>9.3880230391326442</v>
      </c>
      <c r="K51" s="113">
        <v>18.498551779567201</v>
      </c>
    </row>
    <row r="52" spans="1:11" ht="11.25" customHeight="1">
      <c r="A52" s="112" t="s">
        <v>28</v>
      </c>
      <c r="B52" s="114">
        <v>3.8673359589095555</v>
      </c>
      <c r="C52" s="113">
        <v>1.7087811017523478</v>
      </c>
      <c r="D52" s="114">
        <v>0.87573131896615564</v>
      </c>
      <c r="E52" s="113">
        <v>0.43698439924855015</v>
      </c>
      <c r="F52" s="114">
        <v>0.15780380633663907</v>
      </c>
      <c r="G52" s="113">
        <v>0.8420852152146705</v>
      </c>
      <c r="H52" s="114">
        <v>1.4860348801024665</v>
      </c>
      <c r="I52" s="113">
        <v>1.3894116032251351</v>
      </c>
      <c r="J52" s="114">
        <v>1.8393189903438929</v>
      </c>
      <c r="K52" s="113">
        <v>1.2036910665271521</v>
      </c>
    </row>
    <row r="53" spans="1:11" ht="11.25" customHeight="1">
      <c r="A53" s="115" t="s">
        <v>6</v>
      </c>
      <c r="B53" s="111">
        <v>100</v>
      </c>
      <c r="C53" s="110">
        <v>100</v>
      </c>
      <c r="D53" s="111">
        <v>100</v>
      </c>
      <c r="E53" s="110">
        <v>100</v>
      </c>
      <c r="F53" s="111">
        <v>100</v>
      </c>
      <c r="G53" s="110">
        <v>100</v>
      </c>
      <c r="H53" s="111">
        <v>100</v>
      </c>
      <c r="I53" s="110">
        <v>100</v>
      </c>
      <c r="J53" s="111">
        <v>100</v>
      </c>
      <c r="K53" s="110">
        <v>100</v>
      </c>
    </row>
    <row r="54" spans="1:11" ht="11.25" customHeight="1">
      <c r="A54" s="112" t="s">
        <v>23</v>
      </c>
      <c r="B54" s="114">
        <v>17.594141752139862</v>
      </c>
      <c r="C54" s="113">
        <v>24.777678722730187</v>
      </c>
      <c r="D54" s="114">
        <v>29.803344200231358</v>
      </c>
      <c r="E54" s="113">
        <v>27.840961300583146</v>
      </c>
      <c r="F54" s="114">
        <v>32.926608397002894</v>
      </c>
      <c r="G54" s="113">
        <v>32.841942925274097</v>
      </c>
      <c r="H54" s="114">
        <v>27.803217408717707</v>
      </c>
      <c r="I54" s="113">
        <v>27.200859723948014</v>
      </c>
      <c r="J54" s="114">
        <v>30.608251345328043</v>
      </c>
      <c r="K54" s="113">
        <v>33.824784977967767</v>
      </c>
    </row>
    <row r="55" spans="1:11" ht="11.25" customHeight="1">
      <c r="A55" s="112" t="s">
        <v>24</v>
      </c>
      <c r="B55" s="114">
        <v>14.43870581864326</v>
      </c>
      <c r="C55" s="113">
        <v>13.851333927663619</v>
      </c>
      <c r="D55" s="114">
        <v>12.237529358151926</v>
      </c>
      <c r="E55" s="113">
        <v>12.975437356423397</v>
      </c>
      <c r="F55" s="114">
        <v>15.809279768173495</v>
      </c>
      <c r="G55" s="113">
        <v>13.089344495995439</v>
      </c>
      <c r="H55" s="114">
        <v>12.173419664908884</v>
      </c>
      <c r="I55" s="113">
        <v>11.353729388454175</v>
      </c>
      <c r="J55" s="114">
        <v>14.591147107318223</v>
      </c>
      <c r="K55" s="113">
        <v>12.728272890320142</v>
      </c>
    </row>
    <row r="56" spans="1:11" ht="11.25" customHeight="1">
      <c r="A56" s="112" t="s">
        <v>25</v>
      </c>
      <c r="B56" s="114">
        <v>18.394316335685364</v>
      </c>
      <c r="C56" s="113">
        <v>16.768955329448083</v>
      </c>
      <c r="D56" s="114">
        <v>16.455287972797699</v>
      </c>
      <c r="E56" s="113">
        <v>18.013076515285388</v>
      </c>
      <c r="F56" s="114">
        <v>18.248287797581117</v>
      </c>
      <c r="G56" s="113">
        <v>17.342733469842671</v>
      </c>
      <c r="H56" s="114">
        <v>20.388492089980641</v>
      </c>
      <c r="I56" s="113">
        <v>24.176377741209659</v>
      </c>
      <c r="J56" s="114">
        <v>21.169514353185605</v>
      </c>
      <c r="K56" s="113">
        <v>14.447876138141268</v>
      </c>
    </row>
    <row r="57" spans="1:11" ht="11.25" customHeight="1">
      <c r="A57" s="112" t="s">
        <v>26</v>
      </c>
      <c r="B57" s="114">
        <v>34.0276262295612</v>
      </c>
      <c r="C57" s="113">
        <v>29.368511792053166</v>
      </c>
      <c r="D57" s="114">
        <v>31.604444911837909</v>
      </c>
      <c r="E57" s="113">
        <v>30.647817635624669</v>
      </c>
      <c r="F57" s="114">
        <v>22.156335316648441</v>
      </c>
      <c r="G57" s="113">
        <v>25.999196495684409</v>
      </c>
      <c r="H57" s="114">
        <v>26.550964555103128</v>
      </c>
      <c r="I57" s="113">
        <v>24.756019746784432</v>
      </c>
      <c r="J57" s="114">
        <v>22.774244593019393</v>
      </c>
      <c r="K57" s="113">
        <v>18.857188697949198</v>
      </c>
    </row>
    <row r="58" spans="1:11" ht="11.25" customHeight="1">
      <c r="A58" s="112" t="s">
        <v>27</v>
      </c>
      <c r="B58" s="114">
        <v>12.045456382402625</v>
      </c>
      <c r="C58" s="113">
        <v>13.857228112313688</v>
      </c>
      <c r="D58" s="114">
        <v>9.2109229852420516</v>
      </c>
      <c r="E58" s="113">
        <v>10.276020498321259</v>
      </c>
      <c r="F58" s="114">
        <v>10.859488720594056</v>
      </c>
      <c r="G58" s="113">
        <v>10.72678261320339</v>
      </c>
      <c r="H58" s="114">
        <v>12.664041118750417</v>
      </c>
      <c r="I58" s="113">
        <v>11.248950532290023</v>
      </c>
      <c r="J58" s="114">
        <v>10.184027589039275</v>
      </c>
      <c r="K58" s="113">
        <v>19.558553034947884</v>
      </c>
    </row>
    <row r="59" spans="1:11" ht="11.25" customHeight="1">
      <c r="A59" s="112" t="s">
        <v>28</v>
      </c>
      <c r="B59" s="114">
        <v>3.4997534815676952</v>
      </c>
      <c r="C59" s="113">
        <v>1.3762921157912575</v>
      </c>
      <c r="D59" s="114">
        <v>0.68847057173905424</v>
      </c>
      <c r="E59" s="113">
        <v>0.24668669376214877</v>
      </c>
      <c r="F59" s="114">
        <v>0</v>
      </c>
      <c r="G59" s="113">
        <v>0</v>
      </c>
      <c r="H59" s="114">
        <v>0.41986516253921635</v>
      </c>
      <c r="I59" s="113">
        <v>1.2640628673136984</v>
      </c>
      <c r="J59" s="114">
        <v>0.67281501210946226</v>
      </c>
      <c r="K59" s="113">
        <v>0.58332426067374521</v>
      </c>
    </row>
    <row r="60" spans="1:11" ht="11.25" customHeight="1">
      <c r="A60" s="115" t="s">
        <v>2</v>
      </c>
      <c r="B60" s="111">
        <v>100</v>
      </c>
      <c r="C60" s="110">
        <v>100</v>
      </c>
      <c r="D60" s="111">
        <v>100</v>
      </c>
      <c r="E60" s="110">
        <v>100</v>
      </c>
      <c r="F60" s="111">
        <v>100</v>
      </c>
      <c r="G60" s="110">
        <v>100</v>
      </c>
      <c r="H60" s="111">
        <v>100</v>
      </c>
      <c r="I60" s="110">
        <v>100</v>
      </c>
      <c r="J60" s="111">
        <v>100</v>
      </c>
      <c r="K60" s="110">
        <v>100</v>
      </c>
    </row>
    <row r="61" spans="1:11" ht="11.25" customHeight="1">
      <c r="A61" s="112" t="s">
        <v>23</v>
      </c>
      <c r="B61" s="114">
        <v>15.255770853094033</v>
      </c>
      <c r="C61" s="113">
        <v>18.023047375160051</v>
      </c>
      <c r="D61" s="114">
        <v>23.730394818343797</v>
      </c>
      <c r="E61" s="113">
        <v>22.345860371145786</v>
      </c>
      <c r="F61" s="114">
        <v>28.001673604561283</v>
      </c>
      <c r="G61" s="113">
        <v>20.003456797387546</v>
      </c>
      <c r="H61" s="114">
        <v>18.538318312143748</v>
      </c>
      <c r="I61" s="113">
        <v>15.868062859858668</v>
      </c>
      <c r="J61" s="114">
        <v>21.986604754670147</v>
      </c>
      <c r="K61" s="113">
        <v>17.320992533416138</v>
      </c>
    </row>
    <row r="62" spans="1:11" ht="11.25" customHeight="1">
      <c r="A62" s="112" t="s">
        <v>24</v>
      </c>
      <c r="B62" s="114">
        <v>10.210727383195135</v>
      </c>
      <c r="C62" s="113">
        <v>12.323451196690634</v>
      </c>
      <c r="D62" s="114">
        <v>10.247459260222223</v>
      </c>
      <c r="E62" s="113">
        <v>12.694373436048103</v>
      </c>
      <c r="F62" s="114">
        <v>12.37439101359449</v>
      </c>
      <c r="G62" s="113">
        <v>12.353637727633785</v>
      </c>
      <c r="H62" s="114">
        <v>11.111111111111111</v>
      </c>
      <c r="I62" s="113">
        <v>12.910891397673529</v>
      </c>
      <c r="J62" s="114">
        <v>13.021134244894759</v>
      </c>
      <c r="K62" s="113">
        <v>10.772911403124956</v>
      </c>
    </row>
    <row r="63" spans="1:11" ht="11.25" customHeight="1">
      <c r="A63" s="112" t="s">
        <v>25</v>
      </c>
      <c r="B63" s="114">
        <v>22.741160683454336</v>
      </c>
      <c r="C63" s="113">
        <v>17.702353984044127</v>
      </c>
      <c r="D63" s="114">
        <v>18.043649488793214</v>
      </c>
      <c r="E63" s="113">
        <v>17.022736824247474</v>
      </c>
      <c r="F63" s="114">
        <v>18.440852971002673</v>
      </c>
      <c r="G63" s="113">
        <v>22.649377776470242</v>
      </c>
      <c r="H63" s="114">
        <v>21.75845013307746</v>
      </c>
      <c r="I63" s="113">
        <v>19.681882990907603</v>
      </c>
      <c r="J63" s="114">
        <v>20.378890006348119</v>
      </c>
      <c r="K63" s="113">
        <v>18.391226411099662</v>
      </c>
    </row>
    <row r="64" spans="1:11" ht="11.25" customHeight="1">
      <c r="A64" s="112" t="s">
        <v>26</v>
      </c>
      <c r="B64" s="114">
        <v>40.837664296111093</v>
      </c>
      <c r="C64" s="113">
        <v>39.188417216586231</v>
      </c>
      <c r="D64" s="114">
        <v>36.963271111654905</v>
      </c>
      <c r="E64" s="113">
        <v>37.48819204268986</v>
      </c>
      <c r="F64" s="114">
        <v>29.565359222199373</v>
      </c>
      <c r="G64" s="113">
        <v>34.832014356741489</v>
      </c>
      <c r="H64" s="114">
        <v>38.895171515712278</v>
      </c>
      <c r="I64" s="113">
        <v>37.961339784493845</v>
      </c>
      <c r="J64" s="114">
        <v>34.059087439996006</v>
      </c>
      <c r="K64" s="113">
        <v>27.061426413922568</v>
      </c>
    </row>
    <row r="65" spans="1:11" ht="11.25" customHeight="1">
      <c r="A65" s="112" t="s">
        <v>27</v>
      </c>
      <c r="B65" s="114">
        <v>9.6363739678904086</v>
      </c>
      <c r="C65" s="113">
        <v>11.641879247513049</v>
      </c>
      <c r="D65" s="114">
        <v>10.404606596364582</v>
      </c>
      <c r="E65" s="113">
        <v>9.7143341854340903</v>
      </c>
      <c r="F65" s="114">
        <v>9.7838497159836315</v>
      </c>
      <c r="G65" s="113">
        <v>9.0512929893207037</v>
      </c>
      <c r="H65" s="114">
        <v>9.264399590296577</v>
      </c>
      <c r="I65" s="113">
        <v>12.143842180305262</v>
      </c>
      <c r="J65" s="114">
        <v>10.171613206941561</v>
      </c>
      <c r="K65" s="113">
        <v>26.125633389320953</v>
      </c>
    </row>
    <row r="66" spans="1:11" ht="11.25" customHeight="1">
      <c r="A66" s="112" t="s">
        <v>28</v>
      </c>
      <c r="B66" s="114">
        <v>1.3183028162549884</v>
      </c>
      <c r="C66" s="113">
        <v>1.1208509800059097</v>
      </c>
      <c r="D66" s="114">
        <v>0.61061872462127875</v>
      </c>
      <c r="E66" s="113">
        <v>0.73450314043468701</v>
      </c>
      <c r="F66" s="114">
        <v>1.8338734726585493</v>
      </c>
      <c r="G66" s="113">
        <v>1.1102203524462357</v>
      </c>
      <c r="H66" s="114">
        <v>0.43254933765882675</v>
      </c>
      <c r="I66" s="113">
        <v>1.4339807867610967</v>
      </c>
      <c r="J66" s="114">
        <v>0.38267034714940906</v>
      </c>
      <c r="K66" s="113">
        <v>0.32780984911572497</v>
      </c>
    </row>
    <row r="67" spans="1:11" ht="11.25" customHeight="1">
      <c r="A67" s="115" t="s">
        <v>8</v>
      </c>
      <c r="B67" s="111">
        <v>100</v>
      </c>
      <c r="C67" s="110">
        <v>100</v>
      </c>
      <c r="D67" s="111">
        <v>100</v>
      </c>
      <c r="E67" s="110">
        <v>100</v>
      </c>
      <c r="F67" s="111">
        <v>100</v>
      </c>
      <c r="G67" s="110">
        <v>100</v>
      </c>
      <c r="H67" s="111">
        <v>100</v>
      </c>
      <c r="I67" s="110">
        <v>100</v>
      </c>
      <c r="J67" s="111">
        <v>100</v>
      </c>
      <c r="K67" s="110">
        <v>100</v>
      </c>
    </row>
    <row r="68" spans="1:11" ht="11.25" customHeight="1">
      <c r="A68" s="112" t="s">
        <v>23</v>
      </c>
      <c r="B68" s="114">
        <v>16.057239950106563</v>
      </c>
      <c r="C68" s="113">
        <v>15.336820775783641</v>
      </c>
      <c r="D68" s="114">
        <v>16.930087851380591</v>
      </c>
      <c r="E68" s="113">
        <v>18.547605388617434</v>
      </c>
      <c r="F68" s="114">
        <v>20.764577510624449</v>
      </c>
      <c r="G68" s="113">
        <v>20.304049937671635</v>
      </c>
      <c r="H68" s="114">
        <v>15.732425813178057</v>
      </c>
      <c r="I68" s="113">
        <v>19.392348738984584</v>
      </c>
      <c r="J68" s="114">
        <v>20.252288285516499</v>
      </c>
      <c r="K68" s="113">
        <v>18.515496894159082</v>
      </c>
    </row>
    <row r="69" spans="1:11" ht="11.25" customHeight="1">
      <c r="A69" s="112" t="s">
        <v>24</v>
      </c>
      <c r="B69" s="114">
        <v>9.819578262961981</v>
      </c>
      <c r="C69" s="113">
        <v>7.2936481680588878</v>
      </c>
      <c r="D69" s="114">
        <v>9.0035200382916347</v>
      </c>
      <c r="E69" s="113">
        <v>7.8475203260073982</v>
      </c>
      <c r="F69" s="114">
        <v>8.0334239442551407</v>
      </c>
      <c r="G69" s="113">
        <v>8.3313806903920593</v>
      </c>
      <c r="H69" s="114">
        <v>11.058434724448947</v>
      </c>
      <c r="I69" s="113">
        <v>12.989936210522657</v>
      </c>
      <c r="J69" s="114">
        <v>12.691331436043383</v>
      </c>
      <c r="K69" s="113">
        <v>12.128530925128636</v>
      </c>
    </row>
    <row r="70" spans="1:11" ht="11.25" customHeight="1">
      <c r="A70" s="112" t="s">
        <v>25</v>
      </c>
      <c r="B70" s="114">
        <v>20.345325436813106</v>
      </c>
      <c r="C70" s="113">
        <v>21.07766107021752</v>
      </c>
      <c r="D70" s="114">
        <v>19.547680065414877</v>
      </c>
      <c r="E70" s="113">
        <v>17.703902989060552</v>
      </c>
      <c r="F70" s="114">
        <v>18.25108158811593</v>
      </c>
      <c r="G70" s="113">
        <v>20.743628916611211</v>
      </c>
      <c r="H70" s="114">
        <v>20.036589324179445</v>
      </c>
      <c r="I70" s="113">
        <v>19.899883545095857</v>
      </c>
      <c r="J70" s="114">
        <v>19.398507807091761</v>
      </c>
      <c r="K70" s="113">
        <v>14.315947624778874</v>
      </c>
    </row>
    <row r="71" spans="1:11" ht="11.25" customHeight="1">
      <c r="A71" s="112" t="s">
        <v>26</v>
      </c>
      <c r="B71" s="114">
        <v>40.068947228851762</v>
      </c>
      <c r="C71" s="113">
        <v>40.565296501530064</v>
      </c>
      <c r="D71" s="114">
        <v>40.509358515401409</v>
      </c>
      <c r="E71" s="113">
        <v>40.966548634052742</v>
      </c>
      <c r="F71" s="114">
        <v>38.131245453501286</v>
      </c>
      <c r="G71" s="113">
        <v>36.365084869672799</v>
      </c>
      <c r="H71" s="114">
        <v>34.499208214893429</v>
      </c>
      <c r="I71" s="113">
        <v>35.714285714285715</v>
      </c>
      <c r="J71" s="114">
        <v>36.761274773735352</v>
      </c>
      <c r="K71" s="113">
        <v>31.74177497394971</v>
      </c>
    </row>
    <row r="72" spans="1:11" ht="11.25" customHeight="1">
      <c r="A72" s="112" t="s">
        <v>27</v>
      </c>
      <c r="B72" s="114">
        <v>12.784701965290669</v>
      </c>
      <c r="C72" s="113">
        <v>15.336820775783641</v>
      </c>
      <c r="D72" s="114">
        <v>13.941545426443167</v>
      </c>
      <c r="E72" s="113">
        <v>14.822654349073213</v>
      </c>
      <c r="F72" s="114">
        <v>14.394693518128566</v>
      </c>
      <c r="G72" s="113">
        <v>13.580084916536231</v>
      </c>
      <c r="H72" s="114">
        <v>17.91204792021167</v>
      </c>
      <c r="I72" s="113">
        <v>11.947056471937845</v>
      </c>
      <c r="J72" s="114">
        <v>10.700031621499202</v>
      </c>
      <c r="K72" s="113">
        <v>23.005840111794118</v>
      </c>
    </row>
    <row r="73" spans="1:11" ht="11.25" customHeight="1">
      <c r="A73" s="112" t="s">
        <v>28</v>
      </c>
      <c r="B73" s="114">
        <v>0.92420715597591763</v>
      </c>
      <c r="C73" s="113">
        <v>0.38975270862625094</v>
      </c>
      <c r="D73" s="114">
        <v>6.7808103068316666E-2</v>
      </c>
      <c r="E73" s="113">
        <v>0.11176831318866097</v>
      </c>
      <c r="F73" s="114">
        <v>0.42497798537463155</v>
      </c>
      <c r="G73" s="113">
        <v>0.67577066911606198</v>
      </c>
      <c r="H73" s="114">
        <v>0.76129400308845374</v>
      </c>
      <c r="I73" s="113">
        <v>5.6489319173343988E-2</v>
      </c>
      <c r="J73" s="114">
        <v>0.19656607611380322</v>
      </c>
      <c r="K73" s="113">
        <v>0.29240947018958147</v>
      </c>
    </row>
    <row r="74" spans="1:11" ht="13.5" customHeight="1">
      <c r="A74" s="115" t="s">
        <v>46</v>
      </c>
      <c r="B74" s="111">
        <v>100</v>
      </c>
      <c r="C74" s="110">
        <v>100</v>
      </c>
      <c r="D74" s="111">
        <v>100</v>
      </c>
      <c r="E74" s="110">
        <v>100</v>
      </c>
      <c r="F74" s="111">
        <v>100</v>
      </c>
      <c r="G74" s="110">
        <v>100</v>
      </c>
      <c r="H74" s="111">
        <v>100</v>
      </c>
      <c r="I74" s="110">
        <v>100</v>
      </c>
      <c r="J74" s="111">
        <v>100</v>
      </c>
      <c r="K74" s="110">
        <v>100</v>
      </c>
    </row>
    <row r="75" spans="1:11" ht="13.5" customHeight="1">
      <c r="A75" s="112" t="s">
        <v>23</v>
      </c>
      <c r="B75" s="114">
        <v>14.432152359613498</v>
      </c>
      <c r="C75" s="113">
        <v>15.62049489159882</v>
      </c>
      <c r="D75" s="114">
        <v>19.63992036700424</v>
      </c>
      <c r="E75" s="113">
        <v>17.327885332555049</v>
      </c>
      <c r="F75" s="114">
        <v>17.733981205259621</v>
      </c>
      <c r="G75" s="113">
        <v>20.004467776164415</v>
      </c>
      <c r="H75" s="114">
        <v>18.780451507288952</v>
      </c>
      <c r="I75" s="113">
        <v>17.401852381819602</v>
      </c>
      <c r="J75" s="114">
        <v>16.759755261621265</v>
      </c>
      <c r="K75" s="113">
        <v>16.094084931348128</v>
      </c>
    </row>
    <row r="76" spans="1:11" ht="13.5" customHeight="1">
      <c r="A76" s="112" t="s">
        <v>24</v>
      </c>
      <c r="B76" s="114">
        <v>9.7605377398123512</v>
      </c>
      <c r="C76" s="113">
        <v>11.776832164471713</v>
      </c>
      <c r="D76" s="114">
        <v>12.329131960396566</v>
      </c>
      <c r="E76" s="113">
        <v>10.440055777150825</v>
      </c>
      <c r="F76" s="114">
        <v>9.6230765041540849</v>
      </c>
      <c r="G76" s="113">
        <v>8.4099681050423811</v>
      </c>
      <c r="H76" s="114">
        <v>9.6221910203236511</v>
      </c>
      <c r="I76" s="113">
        <v>12.653823139162787</v>
      </c>
      <c r="J76" s="114">
        <v>12.877326157048921</v>
      </c>
      <c r="K76" s="113">
        <v>9.4727999536527427</v>
      </c>
    </row>
    <row r="77" spans="1:11" ht="13.5" customHeight="1">
      <c r="A77" s="112" t="s">
        <v>25</v>
      </c>
      <c r="B77" s="114">
        <v>18.587732810530738</v>
      </c>
      <c r="C77" s="113">
        <v>18.803930717961933</v>
      </c>
      <c r="D77" s="114">
        <v>19.899593179260798</v>
      </c>
      <c r="E77" s="113">
        <v>20.188085741155106</v>
      </c>
      <c r="F77" s="114">
        <v>18.1206469844305</v>
      </c>
      <c r="G77" s="113">
        <v>19.040793278478972</v>
      </c>
      <c r="H77" s="114">
        <v>21.313628687341879</v>
      </c>
      <c r="I77" s="113">
        <v>19.589848323230221</v>
      </c>
      <c r="J77" s="114">
        <v>20.035415979080454</v>
      </c>
      <c r="K77" s="113">
        <v>16.431840565436534</v>
      </c>
    </row>
    <row r="78" spans="1:11" ht="13.5" customHeight="1">
      <c r="A78" s="112" t="s">
        <v>26</v>
      </c>
      <c r="B78" s="114">
        <v>39.98179526676936</v>
      </c>
      <c r="C78" s="113">
        <v>38.610737740881831</v>
      </c>
      <c r="D78" s="114">
        <v>36.053239584789829</v>
      </c>
      <c r="E78" s="113">
        <v>38.000454000064856</v>
      </c>
      <c r="F78" s="114">
        <v>40.332447854579776</v>
      </c>
      <c r="G78" s="113">
        <v>35.496481626270523</v>
      </c>
      <c r="H78" s="114">
        <v>34.222156079948753</v>
      </c>
      <c r="I78" s="113">
        <v>36.007622863386842</v>
      </c>
      <c r="J78" s="114">
        <v>36.837061108431293</v>
      </c>
      <c r="K78" s="113">
        <v>30.308209257864547</v>
      </c>
    </row>
    <row r="79" spans="1:11" ht="13.5" customHeight="1">
      <c r="A79" s="112" t="s">
        <v>27</v>
      </c>
      <c r="B79" s="114">
        <v>13.633244643607338</v>
      </c>
      <c r="C79" s="113">
        <v>13.988731570406793</v>
      </c>
      <c r="D79" s="114">
        <v>10.719826352129649</v>
      </c>
      <c r="E79" s="113">
        <v>13.088173298310471</v>
      </c>
      <c r="F79" s="114">
        <v>12.637738338002771</v>
      </c>
      <c r="G79" s="113">
        <v>14.17650197947305</v>
      </c>
      <c r="H79" s="114">
        <v>12.349481394250367</v>
      </c>
      <c r="I79" s="113">
        <v>12.288940343939434</v>
      </c>
      <c r="J79" s="114">
        <v>11.783746731320926</v>
      </c>
      <c r="K79" s="113">
        <v>26.503099472799953</v>
      </c>
    </row>
    <row r="80" spans="1:11" ht="13.5" customHeight="1">
      <c r="A80" s="112" t="s">
        <v>28</v>
      </c>
      <c r="B80" s="114">
        <v>3.6045371796667136</v>
      </c>
      <c r="C80" s="113">
        <v>1.1992729146789056</v>
      </c>
      <c r="D80" s="114">
        <v>1.3582885564189122</v>
      </c>
      <c r="E80" s="113">
        <v>0.95534585076369294</v>
      </c>
      <c r="F80" s="114">
        <v>1.5521091135732397</v>
      </c>
      <c r="G80" s="113">
        <v>2.8717872345706592</v>
      </c>
      <c r="H80" s="114">
        <v>3.712091310846398</v>
      </c>
      <c r="I80" s="113">
        <v>2.0579129484611181</v>
      </c>
      <c r="J80" s="114">
        <v>1.7066947624971438</v>
      </c>
      <c r="K80" s="113">
        <v>1.1899658188980939</v>
      </c>
    </row>
    <row r="81" spans="1:11" ht="13.5" customHeight="1">
      <c r="A81" s="115" t="s">
        <v>47</v>
      </c>
      <c r="B81" s="111">
        <v>100</v>
      </c>
      <c r="C81" s="110">
        <v>100</v>
      </c>
      <c r="D81" s="111">
        <v>100</v>
      </c>
      <c r="E81" s="110">
        <v>100</v>
      </c>
      <c r="F81" s="111">
        <v>100</v>
      </c>
      <c r="G81" s="110">
        <v>100</v>
      </c>
      <c r="H81" s="111">
        <v>100</v>
      </c>
      <c r="I81" s="110">
        <v>100</v>
      </c>
      <c r="J81" s="111">
        <v>100</v>
      </c>
      <c r="K81" s="110">
        <v>100</v>
      </c>
    </row>
    <row r="82" spans="1:11" ht="13.5" customHeight="1">
      <c r="A82" s="112" t="s">
        <v>23</v>
      </c>
      <c r="B82" s="114">
        <v>19.399693841890503</v>
      </c>
      <c r="C82" s="113">
        <v>18.408095615361063</v>
      </c>
      <c r="D82" s="114">
        <v>19.846388449754475</v>
      </c>
      <c r="E82" s="113">
        <v>18.828482220137673</v>
      </c>
      <c r="F82" s="114">
        <v>18.957467051941645</v>
      </c>
      <c r="G82" s="113">
        <v>20.382128735795959</v>
      </c>
      <c r="H82" s="114">
        <v>20.461404154055455</v>
      </c>
      <c r="I82" s="113">
        <v>23.270429904081869</v>
      </c>
      <c r="J82" s="114">
        <v>30.785004351382543</v>
      </c>
      <c r="K82" s="113">
        <v>26.713466915023815</v>
      </c>
    </row>
    <row r="83" spans="1:11" ht="13.5" customHeight="1">
      <c r="A83" s="112" t="s">
        <v>24</v>
      </c>
      <c r="B83" s="114">
        <v>13.027470553201123</v>
      </c>
      <c r="C83" s="113">
        <v>10.69888840824143</v>
      </c>
      <c r="D83" s="114">
        <v>10.251962114746989</v>
      </c>
      <c r="E83" s="113">
        <v>12.348700101055417</v>
      </c>
      <c r="F83" s="114">
        <v>13.964602861371485</v>
      </c>
      <c r="G83" s="113">
        <v>12.897178783884872</v>
      </c>
      <c r="H83" s="114">
        <v>8.9932154268165689</v>
      </c>
      <c r="I83" s="113">
        <v>11.615883252990242</v>
      </c>
      <c r="J83" s="114">
        <v>9.6667924147745321</v>
      </c>
      <c r="K83" s="113">
        <v>10.645979808420455</v>
      </c>
    </row>
    <row r="84" spans="1:11" ht="13.5" customHeight="1">
      <c r="A84" s="112" t="s">
        <v>25</v>
      </c>
      <c r="B84" s="114">
        <v>17.474146375078139</v>
      </c>
      <c r="C84" s="113">
        <v>19.904151335902906</v>
      </c>
      <c r="D84" s="114">
        <v>21.320481073695305</v>
      </c>
      <c r="E84" s="113">
        <v>18.950836312882075</v>
      </c>
      <c r="F84" s="114">
        <v>19.842835999718091</v>
      </c>
      <c r="G84" s="113">
        <v>19.567734121754</v>
      </c>
      <c r="H84" s="114">
        <v>19.87467816484164</v>
      </c>
      <c r="I84" s="113">
        <v>21.104456984913046</v>
      </c>
      <c r="J84" s="114">
        <v>17.671095241118884</v>
      </c>
      <c r="K84" s="113">
        <v>16.162953870890174</v>
      </c>
    </row>
    <row r="85" spans="1:11" ht="13.5" customHeight="1">
      <c r="A85" s="112" t="s">
        <v>26</v>
      </c>
      <c r="B85" s="114">
        <v>34.429989712693747</v>
      </c>
      <c r="C85" s="113">
        <v>33.93101034796176</v>
      </c>
      <c r="D85" s="114">
        <v>34.187197172129807</v>
      </c>
      <c r="E85" s="113">
        <v>35.788572127737673</v>
      </c>
      <c r="F85" s="114">
        <v>34.166431742899427</v>
      </c>
      <c r="G85" s="113">
        <v>34.428988708011254</v>
      </c>
      <c r="H85" s="114">
        <v>35.550986222574771</v>
      </c>
      <c r="I85" s="113">
        <v>33.92219608101216</v>
      </c>
      <c r="J85" s="114">
        <v>30.783883823688701</v>
      </c>
      <c r="K85" s="113">
        <v>28.375521747400683</v>
      </c>
    </row>
    <row r="86" spans="1:11" ht="13.5" customHeight="1">
      <c r="A86" s="112" t="s">
        <v>27</v>
      </c>
      <c r="B86" s="114">
        <v>9.8300379498235397</v>
      </c>
      <c r="C86" s="113">
        <v>12.06711350678766</v>
      </c>
      <c r="D86" s="114">
        <v>8.7489565699949168</v>
      </c>
      <c r="E86" s="113">
        <v>8.9132690747764762</v>
      </c>
      <c r="F86" s="114">
        <v>7.5837796884910853</v>
      </c>
      <c r="G86" s="113">
        <v>8.0197164535318635</v>
      </c>
      <c r="H86" s="114">
        <v>10.254410415715748</v>
      </c>
      <c r="I86" s="113">
        <v>8.0000329050196601</v>
      </c>
      <c r="J86" s="114">
        <v>7.6819643597491511</v>
      </c>
      <c r="K86" s="113">
        <v>15.754528390595446</v>
      </c>
    </row>
    <row r="87" spans="1:11" ht="13.5" customHeight="1">
      <c r="A87" s="112" t="s">
        <v>28</v>
      </c>
      <c r="B87" s="114">
        <v>5.8386615673129461</v>
      </c>
      <c r="C87" s="113">
        <v>4.9907407857451851</v>
      </c>
      <c r="D87" s="114">
        <v>5.6450146196785065</v>
      </c>
      <c r="E87" s="113">
        <v>5.1701401634106885</v>
      </c>
      <c r="F87" s="114">
        <v>5.4848826555782644</v>
      </c>
      <c r="G87" s="113">
        <v>4.7042531970220498</v>
      </c>
      <c r="H87" s="114">
        <v>4.8653056159958163</v>
      </c>
      <c r="I87" s="113">
        <v>2.0870008719830211</v>
      </c>
      <c r="J87" s="114">
        <v>3.4112598092861863</v>
      </c>
      <c r="K87" s="113">
        <v>2.3475492676694265</v>
      </c>
    </row>
    <row r="88" spans="1:11" ht="13.5" customHeight="1">
      <c r="A88" s="115" t="s">
        <v>7</v>
      </c>
      <c r="B88" s="111">
        <v>100</v>
      </c>
      <c r="C88" s="110">
        <v>100</v>
      </c>
      <c r="D88" s="111">
        <v>100</v>
      </c>
      <c r="E88" s="110">
        <v>100</v>
      </c>
      <c r="F88" s="111">
        <v>100</v>
      </c>
      <c r="G88" s="110">
        <v>100</v>
      </c>
      <c r="H88" s="111">
        <v>100</v>
      </c>
      <c r="I88" s="110">
        <v>100</v>
      </c>
      <c r="J88" s="111">
        <v>100</v>
      </c>
      <c r="K88" s="110">
        <v>100</v>
      </c>
    </row>
    <row r="89" spans="1:11" ht="13.5" customHeight="1">
      <c r="A89" s="112" t="s">
        <v>23</v>
      </c>
      <c r="B89" s="114">
        <v>18.409582154073966</v>
      </c>
      <c r="C89" s="113">
        <v>20.679512121247424</v>
      </c>
      <c r="D89" s="114">
        <v>20.305244098176189</v>
      </c>
      <c r="E89" s="113">
        <v>17.006302460659892</v>
      </c>
      <c r="F89" s="114">
        <v>21.066395130869456</v>
      </c>
      <c r="G89" s="113">
        <v>23.906154075893081</v>
      </c>
      <c r="H89" s="114">
        <v>24.548753208465193</v>
      </c>
      <c r="I89" s="113">
        <v>28.985286849408816</v>
      </c>
      <c r="J89" s="114">
        <v>28.033316757831923</v>
      </c>
      <c r="K89" s="113">
        <v>21.747532749882993</v>
      </c>
    </row>
    <row r="90" spans="1:11" ht="13.5" customHeight="1">
      <c r="A90" s="112" t="s">
        <v>24</v>
      </c>
      <c r="B90" s="114">
        <v>8.0727020862441634</v>
      </c>
      <c r="C90" s="113">
        <v>7.6251441618806872</v>
      </c>
      <c r="D90" s="114">
        <v>8.376505800437533</v>
      </c>
      <c r="E90" s="113">
        <v>8.0484203632101767</v>
      </c>
      <c r="F90" s="114">
        <v>7.3748582536854039</v>
      </c>
      <c r="G90" s="113">
        <v>8.042277124226386</v>
      </c>
      <c r="H90" s="114">
        <v>9.8557865765032115</v>
      </c>
      <c r="I90" s="113">
        <v>11.984849636923546</v>
      </c>
      <c r="J90" s="114">
        <v>8.7449030333167581</v>
      </c>
      <c r="K90" s="113">
        <v>7.4548446676698381</v>
      </c>
    </row>
    <row r="91" spans="1:11" ht="13.5" customHeight="1">
      <c r="A91" s="112" t="s">
        <v>25</v>
      </c>
      <c r="B91" s="114">
        <v>25.896535664385773</v>
      </c>
      <c r="C91" s="113">
        <v>25.89322118801039</v>
      </c>
      <c r="D91" s="114">
        <v>25.203200950460662</v>
      </c>
      <c r="E91" s="113">
        <v>26.182501335753965</v>
      </c>
      <c r="F91" s="114">
        <v>22.577584411376733</v>
      </c>
      <c r="G91" s="113">
        <v>23.118020873085666</v>
      </c>
      <c r="H91" s="114">
        <v>22.726757311177316</v>
      </c>
      <c r="I91" s="113">
        <v>22.611964414705547</v>
      </c>
      <c r="J91" s="114">
        <v>23.140228741919444</v>
      </c>
      <c r="K91" s="113">
        <v>21.659461608531323</v>
      </c>
    </row>
    <row r="92" spans="1:11" ht="13.5" customHeight="1">
      <c r="A92" s="112" t="s">
        <v>26</v>
      </c>
      <c r="B92" s="114">
        <v>35.111477328365517</v>
      </c>
      <c r="C92" s="113">
        <v>32.648734287811187</v>
      </c>
      <c r="D92" s="114">
        <v>35.585727096696807</v>
      </c>
      <c r="E92" s="113">
        <v>37.058123969458634</v>
      </c>
      <c r="F92" s="114">
        <v>36.081090463076535</v>
      </c>
      <c r="G92" s="113">
        <v>31.379316066302742</v>
      </c>
      <c r="H92" s="114">
        <v>30.82703666670103</v>
      </c>
      <c r="I92" s="113">
        <v>26.191879253317111</v>
      </c>
      <c r="J92" s="114">
        <v>29.044753853804078</v>
      </c>
      <c r="K92" s="113">
        <v>26.262814351066666</v>
      </c>
    </row>
    <row r="93" spans="1:11" ht="13.5" customHeight="1">
      <c r="A93" s="112" t="s">
        <v>27</v>
      </c>
      <c r="B93" s="114">
        <v>9.3140591600090765</v>
      </c>
      <c r="C93" s="113">
        <v>11.209678358826201</v>
      </c>
      <c r="D93" s="114">
        <v>8.4564724429238076</v>
      </c>
      <c r="E93" s="113">
        <v>9.2342251765206047</v>
      </c>
      <c r="F93" s="114">
        <v>9.9783619911596588</v>
      </c>
      <c r="G93" s="113">
        <v>11.089172432483256</v>
      </c>
      <c r="H93" s="114">
        <v>10.822707171499552</v>
      </c>
      <c r="I93" s="113">
        <v>8.5284948484963685</v>
      </c>
      <c r="J93" s="114">
        <v>9.3182496270512178</v>
      </c>
      <c r="K93" s="113">
        <v>21.328817380713929</v>
      </c>
    </row>
    <row r="94" spans="1:11" ht="13.5" customHeight="1">
      <c r="A94" s="112" t="s">
        <v>28</v>
      </c>
      <c r="B94" s="114">
        <v>3.1956436069215064</v>
      </c>
      <c r="C94" s="113">
        <v>1.9437098822241119</v>
      </c>
      <c r="D94" s="114">
        <v>2.0728496113049983</v>
      </c>
      <c r="E94" s="113">
        <v>2.4704266943967275</v>
      </c>
      <c r="F94" s="114">
        <v>2.9217097498322184</v>
      </c>
      <c r="G94" s="113">
        <v>2.4650594280088716</v>
      </c>
      <c r="H94" s="114">
        <v>1.2189590656537024</v>
      </c>
      <c r="I94" s="113">
        <v>1.6975249971486144</v>
      </c>
      <c r="J94" s="114">
        <v>1.7185479860765789</v>
      </c>
      <c r="K94" s="113">
        <v>1.546529242135247</v>
      </c>
    </row>
    <row r="95" spans="1:11" ht="13.5" customHeight="1">
      <c r="A95" s="115" t="s">
        <v>1</v>
      </c>
      <c r="B95" s="111">
        <v>100</v>
      </c>
      <c r="C95" s="110">
        <v>100</v>
      </c>
      <c r="D95" s="111">
        <v>100</v>
      </c>
      <c r="E95" s="110">
        <v>100</v>
      </c>
      <c r="F95" s="111">
        <v>100</v>
      </c>
      <c r="G95" s="110">
        <v>100</v>
      </c>
      <c r="H95" s="111">
        <v>100</v>
      </c>
      <c r="I95" s="110">
        <v>100</v>
      </c>
      <c r="J95" s="111">
        <v>100</v>
      </c>
      <c r="K95" s="110">
        <v>100</v>
      </c>
    </row>
    <row r="96" spans="1:11" ht="13.5" customHeight="1">
      <c r="A96" s="112" t="s">
        <v>23</v>
      </c>
      <c r="B96" s="114">
        <v>15.188473363893568</v>
      </c>
      <c r="C96" s="113">
        <v>16.461070593412739</v>
      </c>
      <c r="D96" s="114">
        <v>17.071257682648092</v>
      </c>
      <c r="E96" s="113">
        <v>16.981671131608397</v>
      </c>
      <c r="F96" s="114">
        <v>16.581405364886589</v>
      </c>
      <c r="G96" s="113">
        <v>17.472890405235812</v>
      </c>
      <c r="H96" s="114">
        <v>16.90583073131689</v>
      </c>
      <c r="I96" s="113">
        <v>20.518143822651176</v>
      </c>
      <c r="J96" s="114">
        <v>22.160953747497832</v>
      </c>
      <c r="K96" s="113">
        <v>23.200222421945632</v>
      </c>
    </row>
    <row r="97" spans="1:11" ht="13.5" customHeight="1">
      <c r="A97" s="112" t="s">
        <v>24</v>
      </c>
      <c r="B97" s="114">
        <v>8.2244020864237459</v>
      </c>
      <c r="C97" s="113">
        <v>8.5167235965972914</v>
      </c>
      <c r="D97" s="114">
        <v>8.9112152437044081</v>
      </c>
      <c r="E97" s="113">
        <v>9.6375767235240257</v>
      </c>
      <c r="F97" s="114">
        <v>10.180067924106483</v>
      </c>
      <c r="G97" s="113">
        <v>10.350333783981441</v>
      </c>
      <c r="H97" s="114">
        <v>10.702829159034613</v>
      </c>
      <c r="I97" s="113">
        <v>10.719379137318159</v>
      </c>
      <c r="J97" s="114">
        <v>11.164230925935767</v>
      </c>
      <c r="K97" s="113">
        <v>10.412027320028908</v>
      </c>
    </row>
    <row r="98" spans="1:11" ht="13.5" customHeight="1">
      <c r="A98" s="112" t="s">
        <v>25</v>
      </c>
      <c r="B98" s="114">
        <v>21.125412209965909</v>
      </c>
      <c r="C98" s="113">
        <v>22.644727655039574</v>
      </c>
      <c r="D98" s="114">
        <v>22.746766087712402</v>
      </c>
      <c r="E98" s="113">
        <v>21.288446539387568</v>
      </c>
      <c r="F98" s="114">
        <v>22.699177743512525</v>
      </c>
      <c r="G98" s="113">
        <v>23.981779055287493</v>
      </c>
      <c r="H98" s="114">
        <v>24.183726087547967</v>
      </c>
      <c r="I98" s="113">
        <v>23.183162024450752</v>
      </c>
      <c r="J98" s="114">
        <v>23.191723795858355</v>
      </c>
      <c r="K98" s="113">
        <v>19.287836399858119</v>
      </c>
    </row>
    <row r="99" spans="1:11" ht="13.5" customHeight="1">
      <c r="A99" s="112" t="s">
        <v>26</v>
      </c>
      <c r="B99" s="114">
        <v>38.555062328749294</v>
      </c>
      <c r="C99" s="113">
        <v>37.209139741095044</v>
      </c>
      <c r="D99" s="114">
        <v>36.432975269335849</v>
      </c>
      <c r="E99" s="113">
        <v>36.768456034453521</v>
      </c>
      <c r="F99" s="114">
        <v>38.215611366274004</v>
      </c>
      <c r="G99" s="113">
        <v>35.629914737809273</v>
      </c>
      <c r="H99" s="114">
        <v>34.037934078032023</v>
      </c>
      <c r="I99" s="113">
        <v>32.687906161580578</v>
      </c>
      <c r="J99" s="114">
        <v>30.802430426387485</v>
      </c>
      <c r="K99" s="113">
        <v>26.861250310030588</v>
      </c>
    </row>
    <row r="100" spans="1:11" ht="13.5" customHeight="1">
      <c r="A100" s="112" t="s">
        <v>27</v>
      </c>
      <c r="B100" s="114">
        <v>15.348803057510493</v>
      </c>
      <c r="C100" s="113">
        <v>13.63055806270329</v>
      </c>
      <c r="D100" s="114">
        <v>13.641651792318795</v>
      </c>
      <c r="E100" s="113">
        <v>14.130862355454576</v>
      </c>
      <c r="F100" s="114">
        <v>11.434494004859237</v>
      </c>
      <c r="G100" s="113">
        <v>11.902039391439194</v>
      </c>
      <c r="H100" s="114">
        <v>13.281593541304836</v>
      </c>
      <c r="I100" s="113">
        <v>12.208462858210604</v>
      </c>
      <c r="J100" s="114">
        <v>11.825335246496962</v>
      </c>
      <c r="K100" s="113">
        <v>19.647471883892546</v>
      </c>
    </row>
    <row r="101" spans="1:11" ht="13.5" customHeight="1">
      <c r="A101" s="112" t="s">
        <v>28</v>
      </c>
      <c r="B101" s="114">
        <v>1.557846953456987</v>
      </c>
      <c r="C101" s="113">
        <v>1.537780351152058</v>
      </c>
      <c r="D101" s="114">
        <v>1.1961339242804507</v>
      </c>
      <c r="E101" s="113">
        <v>1.1929872155719081</v>
      </c>
      <c r="F101" s="114">
        <v>0.88924359636116168</v>
      </c>
      <c r="G101" s="113">
        <v>0.66304262624679089</v>
      </c>
      <c r="H101" s="114">
        <v>0.88808640276367368</v>
      </c>
      <c r="I101" s="113">
        <v>0.68294599578873361</v>
      </c>
      <c r="J101" s="114">
        <v>0.85532585782359916</v>
      </c>
      <c r="K101" s="113">
        <v>0.59119166424420544</v>
      </c>
    </row>
    <row r="102" spans="1:11">
      <c r="A102" s="131" t="s">
        <v>394</v>
      </c>
      <c r="B102" s="133"/>
      <c r="C102" s="133"/>
      <c r="D102" s="133"/>
      <c r="E102" s="133"/>
      <c r="F102" s="133"/>
      <c r="G102" s="133"/>
      <c r="H102" s="133"/>
      <c r="I102" s="133"/>
      <c r="J102" s="133"/>
      <c r="K102" s="133"/>
    </row>
    <row r="103" spans="1:11" ht="13.5" customHeight="1">
      <c r="A103" s="115" t="s">
        <v>282</v>
      </c>
      <c r="B103" s="111">
        <v>100</v>
      </c>
      <c r="C103" s="110">
        <v>100</v>
      </c>
      <c r="D103" s="111">
        <v>100</v>
      </c>
      <c r="E103" s="110">
        <v>100</v>
      </c>
      <c r="F103" s="111">
        <v>100</v>
      </c>
      <c r="G103" s="110">
        <v>100</v>
      </c>
      <c r="H103" s="111">
        <v>100</v>
      </c>
      <c r="I103" s="110">
        <v>100</v>
      </c>
      <c r="J103" s="111">
        <v>100</v>
      </c>
      <c r="K103" s="110">
        <v>100</v>
      </c>
    </row>
    <row r="104" spans="1:11" ht="13.5" customHeight="1">
      <c r="A104" s="112" t="s">
        <v>23</v>
      </c>
      <c r="B104" s="114">
        <v>4.1335224041312477</v>
      </c>
      <c r="C104" s="113">
        <v>5.0789478422123402</v>
      </c>
      <c r="D104" s="114">
        <v>7.9507342925494768</v>
      </c>
      <c r="E104" s="113">
        <v>4.5110250799528702</v>
      </c>
      <c r="F104" s="114">
        <v>4.6812757019499278</v>
      </c>
      <c r="G104" s="113">
        <v>4.9994828445430697</v>
      </c>
      <c r="H104" s="114">
        <v>14.25342562508829</v>
      </c>
      <c r="I104" s="113">
        <v>17.877418091865245</v>
      </c>
      <c r="J104" s="114">
        <v>17.423009977133365</v>
      </c>
      <c r="K104" s="113">
        <v>5.0830791793743648</v>
      </c>
    </row>
    <row r="105" spans="1:11" ht="13.5" customHeight="1">
      <c r="A105" s="112" t="s">
        <v>24</v>
      </c>
      <c r="B105" s="114">
        <v>3.975036588232618</v>
      </c>
      <c r="C105" s="113">
        <v>2.5727814486073854</v>
      </c>
      <c r="D105" s="114">
        <v>3.5484129436946987</v>
      </c>
      <c r="E105" s="113">
        <v>6.7104303428154628</v>
      </c>
      <c r="F105" s="114">
        <v>5.0579023185070131</v>
      </c>
      <c r="G105" s="113">
        <v>2.8725634925858712</v>
      </c>
      <c r="H105" s="114">
        <v>7.4104850302884255</v>
      </c>
      <c r="I105" s="113">
        <v>8.5360644943140365</v>
      </c>
      <c r="J105" s="114">
        <v>7.2274490620129459</v>
      </c>
      <c r="K105" s="113">
        <v>1.5365898371748079</v>
      </c>
    </row>
    <row r="106" spans="1:11" ht="13.5" customHeight="1">
      <c r="A106" s="112" t="s">
        <v>25</v>
      </c>
      <c r="B106" s="114">
        <v>25.162087766259962</v>
      </c>
      <c r="C106" s="113">
        <v>23.556523774373009</v>
      </c>
      <c r="D106" s="114">
        <v>28.323203186703754</v>
      </c>
      <c r="E106" s="113">
        <v>29.767715872748695</v>
      </c>
      <c r="F106" s="114">
        <v>26.62701893594933</v>
      </c>
      <c r="G106" s="113">
        <v>32.057056351139153</v>
      </c>
      <c r="H106" s="114">
        <v>20.587819815028709</v>
      </c>
      <c r="I106" s="113">
        <v>17.261661120108201</v>
      </c>
      <c r="J106" s="114">
        <v>19.677819364967405</v>
      </c>
      <c r="K106" s="113">
        <v>32.460043664483443</v>
      </c>
    </row>
    <row r="107" spans="1:11" ht="13.5" customHeight="1">
      <c r="A107" s="112" t="s">
        <v>26</v>
      </c>
      <c r="B107" s="114">
        <v>41.381480667005377</v>
      </c>
      <c r="C107" s="113">
        <v>41.029472660821348</v>
      </c>
      <c r="D107" s="114">
        <v>35.560820942504265</v>
      </c>
      <c r="E107" s="113">
        <v>36.608595634853842</v>
      </c>
      <c r="F107" s="114">
        <v>42.657792871456046</v>
      </c>
      <c r="G107" s="113">
        <v>37.958270256038965</v>
      </c>
      <c r="H107" s="114">
        <v>35.650598705367159</v>
      </c>
      <c r="I107" s="113">
        <v>29.806374686337673</v>
      </c>
      <c r="J107" s="114">
        <v>32.848317994107006</v>
      </c>
      <c r="K107" s="113">
        <v>40.744629435194909</v>
      </c>
    </row>
    <row r="108" spans="1:11" ht="13.5" customHeight="1">
      <c r="A108" s="112" t="s">
        <v>27</v>
      </c>
      <c r="B108" s="114">
        <v>22.969827030552121</v>
      </c>
      <c r="C108" s="113">
        <v>26.631618745836562</v>
      </c>
      <c r="D108" s="114">
        <v>23.501940180625667</v>
      </c>
      <c r="E108" s="113">
        <v>22.079616226224541</v>
      </c>
      <c r="F108" s="114">
        <v>19.99822953299909</v>
      </c>
      <c r="G108" s="113">
        <v>21.045406249118486</v>
      </c>
      <c r="H108" s="114">
        <v>20.655127427436575</v>
      </c>
      <c r="I108" s="113">
        <v>25.114342154437541</v>
      </c>
      <c r="J108" s="114">
        <v>20.52308847453385</v>
      </c>
      <c r="K108" s="113">
        <v>18.910721130610135</v>
      </c>
    </row>
    <row r="109" spans="1:11" ht="13.5" customHeight="1">
      <c r="A109" s="112" t="s">
        <v>28</v>
      </c>
      <c r="B109" s="114">
        <v>2.3780455438186738</v>
      </c>
      <c r="C109" s="113">
        <v>1.1306555281493618</v>
      </c>
      <c r="D109" s="114">
        <v>1.1148884539221411</v>
      </c>
      <c r="E109" s="113">
        <v>0.32261684340458957</v>
      </c>
      <c r="F109" s="114">
        <v>0.97778063913858737</v>
      </c>
      <c r="G109" s="113">
        <v>1.0672208065744564</v>
      </c>
      <c r="H109" s="114">
        <v>1.4425433967908396</v>
      </c>
      <c r="I109" s="113">
        <v>1.4041394529373032</v>
      </c>
      <c r="J109" s="114">
        <v>2.3003151272454239</v>
      </c>
      <c r="K109" s="113">
        <v>1.2649367531623419</v>
      </c>
    </row>
    <row r="110" spans="1:11">
      <c r="A110" s="115" t="s">
        <v>283</v>
      </c>
      <c r="B110" s="111">
        <v>100</v>
      </c>
      <c r="C110" s="110">
        <v>100</v>
      </c>
      <c r="D110" s="111">
        <v>100</v>
      </c>
      <c r="E110" s="110">
        <v>100</v>
      </c>
      <c r="F110" s="111">
        <v>100</v>
      </c>
      <c r="G110" s="110">
        <v>100</v>
      </c>
      <c r="H110" s="111">
        <v>100</v>
      </c>
      <c r="I110" s="110">
        <v>100</v>
      </c>
      <c r="J110" s="111">
        <v>100</v>
      </c>
      <c r="K110" s="110">
        <v>100</v>
      </c>
    </row>
    <row r="111" spans="1:11">
      <c r="A111" s="112" t="s">
        <v>23</v>
      </c>
      <c r="B111" s="114">
        <v>4.2143455205135361</v>
      </c>
      <c r="C111" s="113">
        <v>4.7636336582099545</v>
      </c>
      <c r="D111" s="114">
        <v>4.5617855878090294</v>
      </c>
      <c r="E111" s="113">
        <v>4.046442970171185</v>
      </c>
      <c r="F111" s="114">
        <v>3.7864357779393711</v>
      </c>
      <c r="G111" s="113">
        <v>4.3648974852568214</v>
      </c>
      <c r="H111" s="114">
        <v>12.446041471543907</v>
      </c>
      <c r="I111" s="113">
        <v>16.376539704531332</v>
      </c>
      <c r="J111" s="114">
        <v>18.125830380868024</v>
      </c>
      <c r="K111" s="113">
        <v>3.9476691176643817</v>
      </c>
    </row>
    <row r="112" spans="1:11">
      <c r="A112" s="112" t="s">
        <v>24</v>
      </c>
      <c r="B112" s="114">
        <v>4.9322571107236319</v>
      </c>
      <c r="C112" s="113">
        <v>4.8411576519604198</v>
      </c>
      <c r="D112" s="114">
        <v>5.1767631462763593</v>
      </c>
      <c r="E112" s="113">
        <v>4.5039122788730213</v>
      </c>
      <c r="F112" s="114">
        <v>4.5994235632505385</v>
      </c>
      <c r="G112" s="113">
        <v>4.3432306380330941</v>
      </c>
      <c r="H112" s="114">
        <v>8.9943961615537962</v>
      </c>
      <c r="I112" s="113">
        <v>9.6311249988850793</v>
      </c>
      <c r="J112" s="114">
        <v>9.1594469663418963</v>
      </c>
      <c r="K112" s="113">
        <v>4.7496424810285234</v>
      </c>
    </row>
    <row r="113" spans="1:11">
      <c r="A113" s="112" t="s">
        <v>25</v>
      </c>
      <c r="B113" s="114">
        <v>18.207542216683294</v>
      </c>
      <c r="C113" s="113">
        <v>19.290677776951121</v>
      </c>
      <c r="D113" s="114">
        <v>20.831857772009005</v>
      </c>
      <c r="E113" s="113">
        <v>21.513330665743098</v>
      </c>
      <c r="F113" s="114">
        <v>21.490080165335485</v>
      </c>
      <c r="G113" s="113">
        <v>22.372408658961046</v>
      </c>
      <c r="H113" s="114">
        <v>17.879174754995578</v>
      </c>
      <c r="I113" s="113">
        <v>19.073010908377359</v>
      </c>
      <c r="J113" s="114">
        <v>18.933029782993799</v>
      </c>
      <c r="K113" s="113">
        <v>27.29018289421915</v>
      </c>
    </row>
    <row r="114" spans="1:11">
      <c r="A114" s="112" t="s">
        <v>26</v>
      </c>
      <c r="B114" s="114">
        <v>39.50738222022035</v>
      </c>
      <c r="C114" s="113">
        <v>39.981251394985492</v>
      </c>
      <c r="D114" s="114">
        <v>38.353725980851763</v>
      </c>
      <c r="E114" s="113">
        <v>40.401214538142618</v>
      </c>
      <c r="F114" s="114">
        <v>41.968893612386033</v>
      </c>
      <c r="G114" s="113">
        <v>40.335058347708454</v>
      </c>
      <c r="H114" s="114">
        <v>33.879807868396128</v>
      </c>
      <c r="I114" s="113">
        <v>29.297867975632307</v>
      </c>
      <c r="J114" s="114">
        <v>30.26513369131975</v>
      </c>
      <c r="K114" s="113">
        <v>36.25207031167173</v>
      </c>
    </row>
    <row r="115" spans="1:11">
      <c r="A115" s="112" t="s">
        <v>27</v>
      </c>
      <c r="B115" s="114">
        <v>31.031991002616866</v>
      </c>
      <c r="C115" s="113">
        <v>29.408674949780522</v>
      </c>
      <c r="D115" s="114">
        <v>29.659016628731088</v>
      </c>
      <c r="E115" s="113">
        <v>28.015918116188125</v>
      </c>
      <c r="F115" s="114">
        <v>26.74748949725177</v>
      </c>
      <c r="G115" s="113">
        <v>27.509673691725204</v>
      </c>
      <c r="H115" s="114">
        <v>25.611399180615219</v>
      </c>
      <c r="I115" s="113">
        <v>24.534335076572706</v>
      </c>
      <c r="J115" s="114">
        <v>22.278253709034544</v>
      </c>
      <c r="K115" s="113">
        <v>26.720272915964781</v>
      </c>
    </row>
    <row r="116" spans="1:11">
      <c r="A116" s="112" t="s">
        <v>28</v>
      </c>
      <c r="B116" s="114">
        <v>2.106481929242324</v>
      </c>
      <c r="C116" s="113">
        <v>1.7146045681124915</v>
      </c>
      <c r="D116" s="114">
        <v>1.4168508843227523</v>
      </c>
      <c r="E116" s="113">
        <v>1.5191814308819525</v>
      </c>
      <c r="F116" s="114">
        <v>1.4076773838368077</v>
      </c>
      <c r="G116" s="113">
        <v>1.074731178315375</v>
      </c>
      <c r="H116" s="114">
        <v>1.1891805628953689</v>
      </c>
      <c r="I116" s="113">
        <v>1.0871213360012131</v>
      </c>
      <c r="J116" s="114">
        <v>1.2383054694419839</v>
      </c>
      <c r="K116" s="113">
        <v>1.0401622794514351</v>
      </c>
    </row>
    <row r="117" spans="1:11">
      <c r="A117" s="115" t="s">
        <v>284</v>
      </c>
      <c r="B117" s="111">
        <v>100</v>
      </c>
      <c r="C117" s="110">
        <v>100</v>
      </c>
      <c r="D117" s="111">
        <v>100</v>
      </c>
      <c r="E117" s="110">
        <v>100</v>
      </c>
      <c r="F117" s="111">
        <v>100</v>
      </c>
      <c r="G117" s="110">
        <v>100</v>
      </c>
      <c r="H117" s="111">
        <v>100</v>
      </c>
      <c r="I117" s="110">
        <v>100</v>
      </c>
      <c r="J117" s="111">
        <v>100</v>
      </c>
      <c r="K117" s="110">
        <v>100</v>
      </c>
    </row>
    <row r="118" spans="1:11">
      <c r="A118" s="112" t="s">
        <v>23</v>
      </c>
      <c r="B118" s="114">
        <v>19.479508474959832</v>
      </c>
      <c r="C118" s="113">
        <v>20.941022312173587</v>
      </c>
      <c r="D118" s="114">
        <v>22.419629338372516</v>
      </c>
      <c r="E118" s="113">
        <v>22.286176296500518</v>
      </c>
      <c r="F118" s="114">
        <v>24.21503842527181</v>
      </c>
      <c r="G118" s="113">
        <v>24.018561597107269</v>
      </c>
      <c r="H118" s="114">
        <v>20.98838166430906</v>
      </c>
      <c r="I118" s="113">
        <v>21.952143015113954</v>
      </c>
      <c r="J118" s="114">
        <v>23.875544722535562</v>
      </c>
      <c r="K118" s="113">
        <v>26.351810920270687</v>
      </c>
    </row>
    <row r="119" spans="1:11">
      <c r="A119" s="112" t="s">
        <v>24</v>
      </c>
      <c r="B119" s="114">
        <v>12.08314286360859</v>
      </c>
      <c r="C119" s="113">
        <v>12.068199741517258</v>
      </c>
      <c r="D119" s="114">
        <v>11.835428428346185</v>
      </c>
      <c r="E119" s="113">
        <v>11.853013051857792</v>
      </c>
      <c r="F119" s="114">
        <v>12.800428085544807</v>
      </c>
      <c r="G119" s="113">
        <v>12.882736611632126</v>
      </c>
      <c r="H119" s="114">
        <v>11.646230671674553</v>
      </c>
      <c r="I119" s="113">
        <v>11.841345203728078</v>
      </c>
      <c r="J119" s="114">
        <v>11.796967850432198</v>
      </c>
      <c r="K119" s="113">
        <v>11.943874694524121</v>
      </c>
    </row>
    <row r="120" spans="1:11">
      <c r="A120" s="112" t="s">
        <v>25</v>
      </c>
      <c r="B120" s="114">
        <v>14.265586458168322</v>
      </c>
      <c r="C120" s="113">
        <v>14.320894772334588</v>
      </c>
      <c r="D120" s="114">
        <v>13.903293074644852</v>
      </c>
      <c r="E120" s="113">
        <v>13.655534545789628</v>
      </c>
      <c r="F120" s="114">
        <v>13.893198531073105</v>
      </c>
      <c r="G120" s="113">
        <v>14.039398818216778</v>
      </c>
      <c r="H120" s="114">
        <v>15.937789620018536</v>
      </c>
      <c r="I120" s="113">
        <v>16.48341113141964</v>
      </c>
      <c r="J120" s="114">
        <v>16.518198784149071</v>
      </c>
      <c r="K120" s="113">
        <v>16.552996766650775</v>
      </c>
    </row>
    <row r="121" spans="1:11">
      <c r="A121" s="112" t="s">
        <v>26</v>
      </c>
      <c r="B121" s="114">
        <v>29.044015478965353</v>
      </c>
      <c r="C121" s="113">
        <v>28.4478649317156</v>
      </c>
      <c r="D121" s="114">
        <v>28.440200784829244</v>
      </c>
      <c r="E121" s="113">
        <v>28.58935378311407</v>
      </c>
      <c r="F121" s="114">
        <v>27.077050879217211</v>
      </c>
      <c r="G121" s="113">
        <v>26.592729033773978</v>
      </c>
      <c r="H121" s="114">
        <v>27.084082788644459</v>
      </c>
      <c r="I121" s="113">
        <v>26.792733369166484</v>
      </c>
      <c r="J121" s="114">
        <v>25.915380466516368</v>
      </c>
      <c r="K121" s="113">
        <v>24.771399821748616</v>
      </c>
    </row>
    <row r="122" spans="1:11">
      <c r="A122" s="112" t="s">
        <v>27</v>
      </c>
      <c r="B122" s="114">
        <v>22.757835660458486</v>
      </c>
      <c r="C122" s="113">
        <v>22.399794147980746</v>
      </c>
      <c r="D122" s="114">
        <v>21.883355438444113</v>
      </c>
      <c r="E122" s="113">
        <v>22.285581797327058</v>
      </c>
      <c r="F122" s="114">
        <v>20.629031189089694</v>
      </c>
      <c r="G122" s="113">
        <v>21.12499839452158</v>
      </c>
      <c r="H122" s="114">
        <v>22.906999963416418</v>
      </c>
      <c r="I122" s="113">
        <v>21.660966934400065</v>
      </c>
      <c r="J122" s="114">
        <v>20.680125562621416</v>
      </c>
      <c r="K122" s="113">
        <v>19.340894423349695</v>
      </c>
    </row>
    <row r="123" spans="1:11">
      <c r="A123" s="112" t="s">
        <v>28</v>
      </c>
      <c r="B123" s="114">
        <v>2.369911063839417</v>
      </c>
      <c r="C123" s="113">
        <v>1.8222240942782231</v>
      </c>
      <c r="D123" s="114">
        <v>1.5180929353630912</v>
      </c>
      <c r="E123" s="113">
        <v>1.3303405254109382</v>
      </c>
      <c r="F123" s="114">
        <v>1.3852528898033698</v>
      </c>
      <c r="G123" s="113">
        <v>1.3415755447482722</v>
      </c>
      <c r="H123" s="114">
        <v>1.4365152919369786</v>
      </c>
      <c r="I123" s="113">
        <v>1.2694003461717769</v>
      </c>
      <c r="J123" s="114">
        <v>1.213782613745384</v>
      </c>
      <c r="K123" s="113">
        <v>1.0390233734561103</v>
      </c>
    </row>
    <row r="124" spans="1:11" ht="12.75" customHeight="1">
      <c r="A124" s="130" t="s">
        <v>301</v>
      </c>
      <c r="B124" s="116"/>
      <c r="C124" s="116"/>
      <c r="D124" s="116"/>
      <c r="E124" s="116"/>
      <c r="F124" s="116"/>
      <c r="G124" s="116"/>
      <c r="H124" s="116"/>
      <c r="I124" s="116"/>
      <c r="J124" s="116"/>
      <c r="K124" s="116"/>
    </row>
    <row r="125" spans="1:11">
      <c r="A125" s="115" t="s">
        <v>285</v>
      </c>
      <c r="B125" s="111">
        <v>100</v>
      </c>
      <c r="C125" s="110">
        <v>100</v>
      </c>
      <c r="D125" s="111">
        <v>100</v>
      </c>
      <c r="E125" s="110">
        <v>100</v>
      </c>
      <c r="F125" s="111">
        <v>100</v>
      </c>
      <c r="G125" s="110">
        <v>100</v>
      </c>
      <c r="H125" s="111">
        <v>100</v>
      </c>
      <c r="I125" s="110">
        <v>100</v>
      </c>
      <c r="J125" s="111">
        <v>100</v>
      </c>
      <c r="K125" s="110">
        <v>100</v>
      </c>
    </row>
    <row r="126" spans="1:11">
      <c r="A126" s="112" t="s">
        <v>23</v>
      </c>
      <c r="B126" s="114">
        <v>4.0818849613137855</v>
      </c>
      <c r="C126" s="113">
        <v>4.4398785063426836</v>
      </c>
      <c r="D126" s="114">
        <v>4.9809309081028275</v>
      </c>
      <c r="E126" s="113">
        <v>4.268307035645071</v>
      </c>
      <c r="F126" s="114">
        <v>3.9237790300029656</v>
      </c>
      <c r="G126" s="113">
        <v>4.4490348272035485</v>
      </c>
      <c r="H126" s="114">
        <v>4.0003333611134266</v>
      </c>
      <c r="I126" s="113">
        <v>5.0299113721055662</v>
      </c>
      <c r="J126" s="114">
        <v>5.822992869063027</v>
      </c>
      <c r="K126" s="113">
        <v>4.1049321059786692</v>
      </c>
    </row>
    <row r="127" spans="1:11">
      <c r="A127" s="112" t="s">
        <v>24</v>
      </c>
      <c r="B127" s="114">
        <v>4.3672666206484445</v>
      </c>
      <c r="C127" s="113">
        <v>4.735837320257545</v>
      </c>
      <c r="D127" s="114">
        <v>5.3061891252802145</v>
      </c>
      <c r="E127" s="113">
        <v>5.0626515288228413</v>
      </c>
      <c r="F127" s="114">
        <v>4.4639776778418678</v>
      </c>
      <c r="G127" s="113">
        <v>4.0963330892683985</v>
      </c>
      <c r="H127" s="114">
        <v>4.2464144739334335</v>
      </c>
      <c r="I127" s="113">
        <v>5.3915663957266577</v>
      </c>
      <c r="J127" s="114">
        <v>6.4334972340015142</v>
      </c>
      <c r="K127" s="113">
        <v>4.7554984345747719</v>
      </c>
    </row>
    <row r="128" spans="1:11">
      <c r="A128" s="112" t="s">
        <v>25</v>
      </c>
      <c r="B128" s="114">
        <v>28.926230043030472</v>
      </c>
      <c r="C128" s="113">
        <v>27.843785361205409</v>
      </c>
      <c r="D128" s="114">
        <v>30.532705352608374</v>
      </c>
      <c r="E128" s="113">
        <v>30.15543228377965</v>
      </c>
      <c r="F128" s="114">
        <v>31.118317122330026</v>
      </c>
      <c r="G128" s="113">
        <v>33.272697658346637</v>
      </c>
      <c r="H128" s="114">
        <v>29.910522846600852</v>
      </c>
      <c r="I128" s="113">
        <v>31.191263594599324</v>
      </c>
      <c r="J128" s="114">
        <v>31.264029161087613</v>
      </c>
      <c r="K128" s="113">
        <v>27.758498464628108</v>
      </c>
    </row>
    <row r="129" spans="1:11">
      <c r="A129" s="112" t="s">
        <v>26</v>
      </c>
      <c r="B129" s="114">
        <v>47.908918262709101</v>
      </c>
      <c r="C129" s="113">
        <v>47.710579080062729</v>
      </c>
      <c r="D129" s="114">
        <v>44.726644001565639</v>
      </c>
      <c r="E129" s="113">
        <v>46.25620826827565</v>
      </c>
      <c r="F129" s="114">
        <v>47.859935720900395</v>
      </c>
      <c r="G129" s="113">
        <v>45.665208873409455</v>
      </c>
      <c r="H129" s="114">
        <v>46.291130321466184</v>
      </c>
      <c r="I129" s="113">
        <v>43.19239729127473</v>
      </c>
      <c r="J129" s="114">
        <v>42.033672781959929</v>
      </c>
      <c r="K129" s="113">
        <v>36.27967987893809</v>
      </c>
    </row>
    <row r="130" spans="1:11">
      <c r="A130" s="112" t="s">
        <v>27</v>
      </c>
      <c r="B130" s="114">
        <v>12.219211577360408</v>
      </c>
      <c r="C130" s="113">
        <v>13.532547197903638</v>
      </c>
      <c r="D130" s="114">
        <v>12.955013764034948</v>
      </c>
      <c r="E130" s="113">
        <v>12.808530337149179</v>
      </c>
      <c r="F130" s="114">
        <v>11.157598794312934</v>
      </c>
      <c r="G130" s="113">
        <v>11.388140879760218</v>
      </c>
      <c r="H130" s="114">
        <v>14.088295236724271</v>
      </c>
      <c r="I130" s="113">
        <v>13.741011043420293</v>
      </c>
      <c r="J130" s="114">
        <v>12.635679283943233</v>
      </c>
      <c r="K130" s="113">
        <v>26.047756518480149</v>
      </c>
    </row>
    <row r="131" spans="1:11">
      <c r="A131" s="112" t="s">
        <v>28</v>
      </c>
      <c r="B131" s="114">
        <v>2.4964885349377894</v>
      </c>
      <c r="C131" s="113">
        <v>1.7373725342279926</v>
      </c>
      <c r="D131" s="114">
        <v>1.4985168484079978</v>
      </c>
      <c r="E131" s="113">
        <v>1.4488705463276081</v>
      </c>
      <c r="F131" s="114">
        <v>1.4763916546118134</v>
      </c>
      <c r="G131" s="113">
        <v>1.1285846720117394</v>
      </c>
      <c r="H131" s="114">
        <v>1.4633037601618317</v>
      </c>
      <c r="I131" s="113">
        <v>1.4538503028734293</v>
      </c>
      <c r="J131" s="114">
        <v>1.8101286699446799</v>
      </c>
      <c r="K131" s="113">
        <v>1.0536345974002097</v>
      </c>
    </row>
    <row r="132" spans="1:11">
      <c r="A132" s="115" t="s">
        <v>286</v>
      </c>
      <c r="B132" s="111">
        <v>100</v>
      </c>
      <c r="C132" s="110">
        <v>100</v>
      </c>
      <c r="D132" s="111">
        <v>100</v>
      </c>
      <c r="E132" s="110">
        <v>100</v>
      </c>
      <c r="F132" s="111">
        <v>100</v>
      </c>
      <c r="G132" s="110">
        <v>100</v>
      </c>
      <c r="H132" s="111">
        <v>100</v>
      </c>
      <c r="I132" s="110">
        <v>100</v>
      </c>
      <c r="J132" s="111">
        <v>100</v>
      </c>
      <c r="K132" s="110">
        <v>100</v>
      </c>
    </row>
    <row r="133" spans="1:11">
      <c r="A133" s="112" t="s">
        <v>23</v>
      </c>
      <c r="B133" s="114">
        <v>7.301861978265384</v>
      </c>
      <c r="C133" s="113">
        <v>8.2952972457999863</v>
      </c>
      <c r="D133" s="114">
        <v>10.264855797148204</v>
      </c>
      <c r="E133" s="113">
        <v>9.4356728188924741</v>
      </c>
      <c r="F133" s="114">
        <v>6.8685345859586295</v>
      </c>
      <c r="G133" s="113">
        <v>8.2815401249728158</v>
      </c>
      <c r="H133" s="114">
        <v>8.6856373843428631</v>
      </c>
      <c r="I133" s="113">
        <v>10.137039542817659</v>
      </c>
      <c r="J133" s="114">
        <v>12.475047963359319</v>
      </c>
      <c r="K133" s="113">
        <v>10.519863044420855</v>
      </c>
    </row>
    <row r="134" spans="1:11">
      <c r="A134" s="112" t="s">
        <v>24</v>
      </c>
      <c r="B134" s="114">
        <v>8.1406174292240596</v>
      </c>
      <c r="C134" s="113">
        <v>8.392724955103585</v>
      </c>
      <c r="D134" s="114">
        <v>8.5240983289244472</v>
      </c>
      <c r="E134" s="113">
        <v>8.845361865029437</v>
      </c>
      <c r="F134" s="114">
        <v>8.5001706861583557</v>
      </c>
      <c r="G134" s="113">
        <v>7.7371221579633289</v>
      </c>
      <c r="H134" s="114">
        <v>9.386548853994011</v>
      </c>
      <c r="I134" s="113">
        <v>9.833162993565475</v>
      </c>
      <c r="J134" s="114">
        <v>10.626102048284963</v>
      </c>
      <c r="K134" s="113">
        <v>8.6639355292077216</v>
      </c>
    </row>
    <row r="135" spans="1:11">
      <c r="A135" s="112" t="s">
        <v>25</v>
      </c>
      <c r="B135" s="114">
        <v>23.941302692600541</v>
      </c>
      <c r="C135" s="113">
        <v>24.174520081394459</v>
      </c>
      <c r="D135" s="114">
        <v>23.482160139363831</v>
      </c>
      <c r="E135" s="113">
        <v>24.853289438416251</v>
      </c>
      <c r="F135" s="114">
        <v>24.419242277030587</v>
      </c>
      <c r="G135" s="113">
        <v>25.978621710111121</v>
      </c>
      <c r="H135" s="114">
        <v>24.80750036716551</v>
      </c>
      <c r="I135" s="113">
        <v>25.851818796873427</v>
      </c>
      <c r="J135" s="114">
        <v>24.148026571146573</v>
      </c>
      <c r="K135" s="113">
        <v>21.245159457560217</v>
      </c>
    </row>
    <row r="136" spans="1:11">
      <c r="A136" s="112" t="s">
        <v>26</v>
      </c>
      <c r="B136" s="114">
        <v>43.578078493804945</v>
      </c>
      <c r="C136" s="113">
        <v>42.356157198862071</v>
      </c>
      <c r="D136" s="114">
        <v>43.640557455319701</v>
      </c>
      <c r="E136" s="113">
        <v>41.754724537321721</v>
      </c>
      <c r="F136" s="114">
        <v>45.817107850482017</v>
      </c>
      <c r="G136" s="113">
        <v>43.598602761932717</v>
      </c>
      <c r="H136" s="114">
        <v>41.315111933029009</v>
      </c>
      <c r="I136" s="113">
        <v>39.143071010090829</v>
      </c>
      <c r="J136" s="114">
        <v>36.591607243853481</v>
      </c>
      <c r="K136" s="113">
        <v>32.650000747574119</v>
      </c>
    </row>
    <row r="137" spans="1:11">
      <c r="A137" s="112" t="s">
        <v>27</v>
      </c>
      <c r="B137" s="114">
        <v>14.690074063819477</v>
      </c>
      <c r="C137" s="113">
        <v>14.710422275260665</v>
      </c>
      <c r="D137" s="114">
        <v>12.246757855345507</v>
      </c>
      <c r="E137" s="113">
        <v>13.483812172640727</v>
      </c>
      <c r="F137" s="114">
        <v>12.334353331160495</v>
      </c>
      <c r="G137" s="113">
        <v>12.159529671539563</v>
      </c>
      <c r="H137" s="114">
        <v>14.609290935957342</v>
      </c>
      <c r="I137" s="113">
        <v>13.480689228288878</v>
      </c>
      <c r="J137" s="114">
        <v>14.650588313575016</v>
      </c>
      <c r="K137" s="113">
        <v>25.932000657865228</v>
      </c>
    </row>
    <row r="138" spans="1:11">
      <c r="A138" s="112" t="s">
        <v>28</v>
      </c>
      <c r="B138" s="114">
        <v>2.3480653422855955</v>
      </c>
      <c r="C138" s="113">
        <v>2.0708782435792319</v>
      </c>
      <c r="D138" s="114">
        <v>1.8415704238983162</v>
      </c>
      <c r="E138" s="113">
        <v>1.6271391676993954</v>
      </c>
      <c r="F138" s="114">
        <v>2.0605912692099162</v>
      </c>
      <c r="G138" s="113">
        <v>2.2445835734804578</v>
      </c>
      <c r="H138" s="114">
        <v>1.1959105255112592</v>
      </c>
      <c r="I138" s="113">
        <v>1.5542184283637306</v>
      </c>
      <c r="J138" s="114">
        <v>1.5086278597806437</v>
      </c>
      <c r="K138" s="113">
        <v>0.98904056337185819</v>
      </c>
    </row>
    <row r="139" spans="1:11">
      <c r="A139" s="115" t="s">
        <v>287</v>
      </c>
      <c r="B139" s="111">
        <v>100</v>
      </c>
      <c r="C139" s="110">
        <v>100</v>
      </c>
      <c r="D139" s="111">
        <v>100</v>
      </c>
      <c r="E139" s="110">
        <v>100</v>
      </c>
      <c r="F139" s="111">
        <v>100</v>
      </c>
      <c r="G139" s="110">
        <v>100</v>
      </c>
      <c r="H139" s="111">
        <v>100</v>
      </c>
      <c r="I139" s="110">
        <v>100</v>
      </c>
      <c r="J139" s="111">
        <v>100</v>
      </c>
      <c r="K139" s="110">
        <v>100</v>
      </c>
    </row>
    <row r="140" spans="1:11">
      <c r="A140" s="112" t="s">
        <v>23</v>
      </c>
      <c r="B140" s="114">
        <v>14.377083222770235</v>
      </c>
      <c r="C140" s="113">
        <v>15.084861649993131</v>
      </c>
      <c r="D140" s="114">
        <v>17.788354149249159</v>
      </c>
      <c r="E140" s="113">
        <v>18.380375503464837</v>
      </c>
      <c r="F140" s="114">
        <v>15.893671805720269</v>
      </c>
      <c r="G140" s="113">
        <v>16.225694439227269</v>
      </c>
      <c r="H140" s="114">
        <v>16.561476356614403</v>
      </c>
      <c r="I140" s="113">
        <v>20.805417589325661</v>
      </c>
      <c r="J140" s="114">
        <v>23.533426690331581</v>
      </c>
      <c r="K140" s="113">
        <v>20.268286769859966</v>
      </c>
    </row>
    <row r="141" spans="1:11">
      <c r="A141" s="112" t="s">
        <v>24</v>
      </c>
      <c r="B141" s="114">
        <v>11.2940419186792</v>
      </c>
      <c r="C141" s="113">
        <v>10.801213057047704</v>
      </c>
      <c r="D141" s="114">
        <v>11.016905884830654</v>
      </c>
      <c r="E141" s="113">
        <v>10.849041853250945</v>
      </c>
      <c r="F141" s="114">
        <v>12.225819203606953</v>
      </c>
      <c r="G141" s="113">
        <v>11.730978142462403</v>
      </c>
      <c r="H141" s="114">
        <v>13.014672345265103</v>
      </c>
      <c r="I141" s="113">
        <v>12.72165053547258</v>
      </c>
      <c r="J141" s="114">
        <v>12.623955839968737</v>
      </c>
      <c r="K141" s="113">
        <v>11.952213807242504</v>
      </c>
    </row>
    <row r="142" spans="1:11">
      <c r="A142" s="112" t="s">
        <v>25</v>
      </c>
      <c r="B142" s="114">
        <v>20.24836894463742</v>
      </c>
      <c r="C142" s="113">
        <v>20.758880375825225</v>
      </c>
      <c r="D142" s="114">
        <v>21.926594380021829</v>
      </c>
      <c r="E142" s="113">
        <v>19.734883546393817</v>
      </c>
      <c r="F142" s="114">
        <v>22.275591861155501</v>
      </c>
      <c r="G142" s="113">
        <v>21.555375583926963</v>
      </c>
      <c r="H142" s="114">
        <v>22.283809478678602</v>
      </c>
      <c r="I142" s="113">
        <v>20.935250576248919</v>
      </c>
      <c r="J142" s="114">
        <v>20.403931849391281</v>
      </c>
      <c r="K142" s="113">
        <v>17.275259432594957</v>
      </c>
    </row>
    <row r="143" spans="1:11">
      <c r="A143" s="112" t="s">
        <v>26</v>
      </c>
      <c r="B143" s="114">
        <v>38.155311051801739</v>
      </c>
      <c r="C143" s="113">
        <v>37.833279899500774</v>
      </c>
      <c r="D143" s="114">
        <v>35.787154335603191</v>
      </c>
      <c r="E143" s="113">
        <v>35.146536412078156</v>
      </c>
      <c r="F143" s="114">
        <v>34.964490620120607</v>
      </c>
      <c r="G143" s="113">
        <v>35.631076859738826</v>
      </c>
      <c r="H143" s="114">
        <v>33.765497183407277</v>
      </c>
      <c r="I143" s="113">
        <v>32.153698470321061</v>
      </c>
      <c r="J143" s="114">
        <v>30.605083614218486</v>
      </c>
      <c r="K143" s="113">
        <v>27.632535930557971</v>
      </c>
    </row>
    <row r="144" spans="1:11">
      <c r="A144" s="112" t="s">
        <v>27</v>
      </c>
      <c r="B144" s="114">
        <v>13.550042713021565</v>
      </c>
      <c r="C144" s="113">
        <v>13.626118021159797</v>
      </c>
      <c r="D144" s="114">
        <v>11.928253696766248</v>
      </c>
      <c r="E144" s="113">
        <v>14.143765791909537</v>
      </c>
      <c r="F144" s="114">
        <v>12.672872604280663</v>
      </c>
      <c r="G144" s="113">
        <v>13.43035774119245</v>
      </c>
      <c r="H144" s="114">
        <v>13.006823795617844</v>
      </c>
      <c r="I144" s="113">
        <v>12.230210734370486</v>
      </c>
      <c r="J144" s="114">
        <v>11.743849022193999</v>
      </c>
      <c r="K144" s="113">
        <v>21.634491227515404</v>
      </c>
    </row>
    <row r="145" spans="1:11">
      <c r="A145" s="112" t="s">
        <v>28</v>
      </c>
      <c r="B145" s="114">
        <v>2.3751521490898444</v>
      </c>
      <c r="C145" s="113">
        <v>1.8956469964733671</v>
      </c>
      <c r="D145" s="114">
        <v>1.5527375535289201</v>
      </c>
      <c r="E145" s="113">
        <v>1.7453968929027091</v>
      </c>
      <c r="F145" s="114">
        <v>1.9675539051160065</v>
      </c>
      <c r="G145" s="113">
        <v>1.4265172334520846</v>
      </c>
      <c r="H145" s="114">
        <v>1.3677208404167729</v>
      </c>
      <c r="I145" s="113">
        <v>1.153772094261297</v>
      </c>
      <c r="J145" s="114">
        <v>1.0897529838959177</v>
      </c>
      <c r="K145" s="113">
        <v>1.2372128322291966</v>
      </c>
    </row>
    <row r="146" spans="1:11">
      <c r="A146" s="115" t="s">
        <v>288</v>
      </c>
      <c r="B146" s="111">
        <v>100</v>
      </c>
      <c r="C146" s="110">
        <v>100</v>
      </c>
      <c r="D146" s="111">
        <v>100</v>
      </c>
      <c r="E146" s="110">
        <v>100</v>
      </c>
      <c r="F146" s="111">
        <v>100</v>
      </c>
      <c r="G146" s="110">
        <v>100</v>
      </c>
      <c r="H146" s="111">
        <v>100</v>
      </c>
      <c r="I146" s="110">
        <v>100</v>
      </c>
      <c r="J146" s="111">
        <v>100</v>
      </c>
      <c r="K146" s="110">
        <v>100</v>
      </c>
    </row>
    <row r="147" spans="1:11">
      <c r="A147" s="112" t="s">
        <v>23</v>
      </c>
      <c r="B147" s="114">
        <v>21.882753768099843</v>
      </c>
      <c r="C147" s="113">
        <v>25.691333958727252</v>
      </c>
      <c r="D147" s="114">
        <v>27.45384144069028</v>
      </c>
      <c r="E147" s="113">
        <v>27.408812727611785</v>
      </c>
      <c r="F147" s="114">
        <v>31.902890428700172</v>
      </c>
      <c r="G147" s="113">
        <v>29.639413728829467</v>
      </c>
      <c r="H147" s="114">
        <v>27.305667139111851</v>
      </c>
      <c r="I147" s="113">
        <v>28.342072567228925</v>
      </c>
      <c r="J147" s="114">
        <v>31.736173447520155</v>
      </c>
      <c r="K147" s="113">
        <v>26.616253125532342</v>
      </c>
    </row>
    <row r="148" spans="1:11">
      <c r="A148" s="112" t="s">
        <v>24</v>
      </c>
      <c r="B148" s="114">
        <v>12.861702235105192</v>
      </c>
      <c r="C148" s="113">
        <v>12.633824272979568</v>
      </c>
      <c r="D148" s="114">
        <v>12.82127810097718</v>
      </c>
      <c r="E148" s="113">
        <v>13.59267142066742</v>
      </c>
      <c r="F148" s="114">
        <v>14.997642536988295</v>
      </c>
      <c r="G148" s="113">
        <v>15.977930648119591</v>
      </c>
      <c r="H148" s="114">
        <v>14.238714557431464</v>
      </c>
      <c r="I148" s="113">
        <v>14.983328770681098</v>
      </c>
      <c r="J148" s="114">
        <v>13.775605101207372</v>
      </c>
      <c r="K148" s="113">
        <v>12.080666430799909</v>
      </c>
    </row>
    <row r="149" spans="1:11">
      <c r="A149" s="112" t="s">
        <v>25</v>
      </c>
      <c r="B149" s="114">
        <v>18.124080489373235</v>
      </c>
      <c r="C149" s="113">
        <v>18.674511729387607</v>
      </c>
      <c r="D149" s="114">
        <v>16.887747689703307</v>
      </c>
      <c r="E149" s="113">
        <v>16.189237382042577</v>
      </c>
      <c r="F149" s="114">
        <v>16.658161895042163</v>
      </c>
      <c r="G149" s="113">
        <v>16.477366696614951</v>
      </c>
      <c r="H149" s="114">
        <v>20.05933715695706</v>
      </c>
      <c r="I149" s="113">
        <v>18.653245449631829</v>
      </c>
      <c r="J149" s="114">
        <v>18.694318423812103</v>
      </c>
      <c r="K149" s="113">
        <v>16.737128882122608</v>
      </c>
    </row>
    <row r="150" spans="1:11">
      <c r="A150" s="112" t="s">
        <v>26</v>
      </c>
      <c r="B150" s="114">
        <v>32.255001969478137</v>
      </c>
      <c r="C150" s="113">
        <v>29.515395583331571</v>
      </c>
      <c r="D150" s="114">
        <v>29.155691573023063</v>
      </c>
      <c r="E150" s="113">
        <v>29.575545921520458</v>
      </c>
      <c r="F150" s="114">
        <v>25.235298681611191</v>
      </c>
      <c r="G150" s="113">
        <v>25.587306695750772</v>
      </c>
      <c r="H150" s="114">
        <v>26.2380389363374</v>
      </c>
      <c r="I150" s="113">
        <v>25.520388036023895</v>
      </c>
      <c r="J150" s="114">
        <v>24.011715201457797</v>
      </c>
      <c r="K150" s="113">
        <v>24.053167702455276</v>
      </c>
    </row>
    <row r="151" spans="1:11">
      <c r="A151" s="112" t="s">
        <v>27</v>
      </c>
      <c r="B151" s="114">
        <v>12.454845084552895</v>
      </c>
      <c r="C151" s="113">
        <v>11.680775965363798</v>
      </c>
      <c r="D151" s="114">
        <v>11.906002665605477</v>
      </c>
      <c r="E151" s="113">
        <v>11.672679804641085</v>
      </c>
      <c r="F151" s="114">
        <v>10.187224340954803</v>
      </c>
      <c r="G151" s="113">
        <v>11.09457250687991</v>
      </c>
      <c r="H151" s="114">
        <v>10.172503690213039</v>
      </c>
      <c r="I151" s="113">
        <v>11.401576571833695</v>
      </c>
      <c r="J151" s="114">
        <v>10.626841451218558</v>
      </c>
      <c r="K151" s="113">
        <v>19.521786106971533</v>
      </c>
    </row>
    <row r="152" spans="1:11">
      <c r="A152" s="112" t="s">
        <v>28</v>
      </c>
      <c r="B152" s="114">
        <v>2.4216164533907008</v>
      </c>
      <c r="C152" s="113">
        <v>1.8041584902102008</v>
      </c>
      <c r="D152" s="114">
        <v>1.7754385300006947</v>
      </c>
      <c r="E152" s="113">
        <v>1.5610527435166763</v>
      </c>
      <c r="F152" s="114">
        <v>1.0187821167033715</v>
      </c>
      <c r="G152" s="113">
        <v>1.2234097238053094</v>
      </c>
      <c r="H152" s="114">
        <v>1.9857385199491817</v>
      </c>
      <c r="I152" s="113">
        <v>1.0993886046005574</v>
      </c>
      <c r="J152" s="114">
        <v>1.1553463747840129</v>
      </c>
      <c r="K152" s="113">
        <v>0.99099775211833363</v>
      </c>
    </row>
    <row r="153" spans="1:11">
      <c r="A153" s="115" t="s">
        <v>289</v>
      </c>
      <c r="B153" s="111">
        <v>100</v>
      </c>
      <c r="C153" s="110">
        <v>100</v>
      </c>
      <c r="D153" s="111">
        <v>100</v>
      </c>
      <c r="E153" s="110">
        <v>100</v>
      </c>
      <c r="F153" s="111">
        <v>100</v>
      </c>
      <c r="G153" s="110">
        <v>100</v>
      </c>
      <c r="H153" s="111">
        <v>100</v>
      </c>
      <c r="I153" s="110">
        <v>100</v>
      </c>
      <c r="J153" s="111">
        <v>100</v>
      </c>
      <c r="K153" s="110">
        <v>100</v>
      </c>
    </row>
    <row r="154" spans="1:11">
      <c r="A154" s="112" t="s">
        <v>23</v>
      </c>
      <c r="B154" s="114">
        <v>30.900871168838922</v>
      </c>
      <c r="C154" s="113">
        <v>33.902908966788843</v>
      </c>
      <c r="D154" s="114">
        <v>35.700481137301523</v>
      </c>
      <c r="E154" s="113">
        <v>37.223981002134373</v>
      </c>
      <c r="F154" s="114">
        <v>42.046217222413958</v>
      </c>
      <c r="G154" s="113">
        <v>41.215621610401158</v>
      </c>
      <c r="H154" s="114">
        <v>40.935398205594737</v>
      </c>
      <c r="I154" s="113">
        <v>43.018648422189756</v>
      </c>
      <c r="J154" s="114">
        <v>43.78039134496963</v>
      </c>
      <c r="K154" s="113">
        <v>42.436603101246227</v>
      </c>
    </row>
    <row r="155" spans="1:11">
      <c r="A155" s="112" t="s">
        <v>24</v>
      </c>
      <c r="B155" s="114">
        <v>15.42497881366473</v>
      </c>
      <c r="C155" s="113">
        <v>16.223096283961606</v>
      </c>
      <c r="D155" s="114">
        <v>16.016021311954987</v>
      </c>
      <c r="E155" s="113">
        <v>15.919535945793406</v>
      </c>
      <c r="F155" s="114">
        <v>16.496625863727484</v>
      </c>
      <c r="G155" s="113">
        <v>16.410263157125357</v>
      </c>
      <c r="H155" s="114">
        <v>15.710296343451324</v>
      </c>
      <c r="I155" s="113">
        <v>15.841671917955253</v>
      </c>
      <c r="J155" s="114">
        <v>14.881009258079587</v>
      </c>
      <c r="K155" s="113">
        <v>14.302267519146778</v>
      </c>
    </row>
    <row r="156" spans="1:11">
      <c r="A156" s="112" t="s">
        <v>25</v>
      </c>
      <c r="B156" s="114">
        <v>13.947325214807051</v>
      </c>
      <c r="C156" s="113">
        <v>13.367721601765989</v>
      </c>
      <c r="D156" s="114">
        <v>13.239056149283273</v>
      </c>
      <c r="E156" s="113">
        <v>11.337867790798327</v>
      </c>
      <c r="F156" s="114">
        <v>10.626730208616348</v>
      </c>
      <c r="G156" s="113">
        <v>12.483956507883603</v>
      </c>
      <c r="H156" s="114">
        <v>13.81960094221572</v>
      </c>
      <c r="I156" s="113">
        <v>14.076823466681439</v>
      </c>
      <c r="J156" s="114">
        <v>13.463100394954772</v>
      </c>
      <c r="K156" s="113">
        <v>12.079410611786424</v>
      </c>
    </row>
    <row r="157" spans="1:11">
      <c r="A157" s="112" t="s">
        <v>26</v>
      </c>
      <c r="B157" s="114">
        <v>26.543534394833685</v>
      </c>
      <c r="C157" s="113">
        <v>24.610898975688961</v>
      </c>
      <c r="D157" s="114">
        <v>25.420294906666836</v>
      </c>
      <c r="E157" s="113">
        <v>25.989104523250635</v>
      </c>
      <c r="F157" s="114">
        <v>22.119500965612449</v>
      </c>
      <c r="G157" s="113">
        <v>20.412730711994833</v>
      </c>
      <c r="H157" s="114">
        <v>18.689609260168368</v>
      </c>
      <c r="I157" s="113">
        <v>18.216593148626469</v>
      </c>
      <c r="J157" s="114">
        <v>18.849269546014355</v>
      </c>
      <c r="K157" s="113">
        <v>17.567594765892235</v>
      </c>
    </row>
    <row r="158" spans="1:11">
      <c r="A158" s="112" t="s">
        <v>27</v>
      </c>
      <c r="B158" s="114">
        <v>10.801133696969897</v>
      </c>
      <c r="C158" s="113">
        <v>10.172611243496373</v>
      </c>
      <c r="D158" s="114">
        <v>8.5022189579300509</v>
      </c>
      <c r="E158" s="113">
        <v>8.8850924259550279</v>
      </c>
      <c r="F158" s="114">
        <v>8.0128944141339229</v>
      </c>
      <c r="G158" s="113">
        <v>8.8180002865170337</v>
      </c>
      <c r="H158" s="114">
        <v>9.6585851905481253</v>
      </c>
      <c r="I158" s="113">
        <v>7.6334577484782802</v>
      </c>
      <c r="J158" s="114">
        <v>8.1115694143627639</v>
      </c>
      <c r="K158" s="113">
        <v>12.643055740583312</v>
      </c>
    </row>
    <row r="159" spans="1:11" ht="13.5" thickBot="1">
      <c r="A159" s="120" t="s">
        <v>28</v>
      </c>
      <c r="B159" s="121">
        <v>2.3821567108857131</v>
      </c>
      <c r="C159" s="122">
        <v>1.7227629282982275</v>
      </c>
      <c r="D159" s="121">
        <v>1.1219275368633332</v>
      </c>
      <c r="E159" s="122">
        <v>0.64441831206823896</v>
      </c>
      <c r="F159" s="121">
        <v>0.69803132549584013</v>
      </c>
      <c r="G159" s="122">
        <v>0.65942772607802036</v>
      </c>
      <c r="H159" s="121">
        <v>1.1865100580217258</v>
      </c>
      <c r="I159" s="122">
        <v>1.2128052960688045</v>
      </c>
      <c r="J159" s="121">
        <v>0.91466004161888992</v>
      </c>
      <c r="K159" s="122">
        <v>0.97106826134502355</v>
      </c>
    </row>
    <row r="160" spans="1:11" ht="24.75" customHeight="1" thickTop="1">
      <c r="A160" s="128" t="s">
        <v>462</v>
      </c>
      <c r="B160" s="580"/>
      <c r="C160" s="580"/>
      <c r="D160" s="580"/>
      <c r="E160" s="580"/>
      <c r="F160" s="580"/>
      <c r="G160" s="123"/>
      <c r="H160" s="124"/>
      <c r="I160" s="125"/>
      <c r="J160" s="124"/>
      <c r="K160" s="125"/>
    </row>
    <row r="161" spans="1:25" s="91" customFormat="1" ht="37.5" customHeight="1">
      <c r="A161" s="667" t="s">
        <v>459</v>
      </c>
      <c r="B161" s="667"/>
      <c r="C161" s="667"/>
      <c r="D161" s="667"/>
      <c r="E161" s="667"/>
      <c r="F161" s="667"/>
      <c r="G161" s="667"/>
      <c r="H161" s="667"/>
      <c r="I161" s="667"/>
      <c r="J161" s="667"/>
      <c r="K161" s="667"/>
    </row>
    <row r="162" spans="1:25" ht="25.5" customHeight="1">
      <c r="A162" s="667" t="s">
        <v>413</v>
      </c>
      <c r="B162" s="667"/>
      <c r="C162" s="667"/>
      <c r="D162" s="667"/>
      <c r="E162" s="667"/>
      <c r="F162" s="667"/>
      <c r="G162" s="667"/>
      <c r="H162" s="667"/>
      <c r="I162" s="667"/>
      <c r="J162" s="667"/>
      <c r="K162" s="667"/>
      <c r="L162" s="667"/>
      <c r="M162" s="667"/>
      <c r="N162" s="667"/>
      <c r="O162" s="667"/>
      <c r="P162" s="667"/>
      <c r="Q162" s="667"/>
      <c r="R162" s="667"/>
      <c r="S162" s="667"/>
      <c r="T162" s="667"/>
      <c r="U162" s="667"/>
      <c r="V162" s="667"/>
      <c r="W162" s="667"/>
      <c r="X162" s="667"/>
      <c r="Y162" s="667"/>
    </row>
    <row r="163" spans="1:25" hidden="1">
      <c r="B163" s="125"/>
      <c r="C163" s="125"/>
      <c r="D163" s="125"/>
      <c r="E163" s="125"/>
      <c r="F163" s="125"/>
      <c r="G163" s="125"/>
      <c r="H163" s="125"/>
      <c r="I163" s="125"/>
      <c r="J163" s="125"/>
      <c r="K163" s="125"/>
    </row>
    <row r="164" spans="1:25" hidden="1">
      <c r="A164" s="124"/>
      <c r="B164" s="124"/>
      <c r="C164" s="124"/>
      <c r="D164" s="124"/>
      <c r="E164" s="124"/>
      <c r="F164" s="124"/>
      <c r="G164" s="124"/>
      <c r="H164" s="124"/>
      <c r="I164" s="124"/>
      <c r="J164" s="124"/>
      <c r="K164" s="124"/>
    </row>
  </sheetData>
  <mergeCells count="8">
    <mergeCell ref="A161:K161"/>
    <mergeCell ref="A162:K162"/>
    <mergeCell ref="L162:V162"/>
    <mergeCell ref="W162:Y162"/>
    <mergeCell ref="A1:J1"/>
    <mergeCell ref="A4:I4"/>
    <mergeCell ref="A3:J3"/>
    <mergeCell ref="B5:K6"/>
  </mergeCells>
  <hyperlinks>
    <hyperlink ref="A5" location="Índice!A1" display="Índice" xr:uid="{00000000-0004-0000-04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rowBreaks count="4" manualBreakCount="4">
    <brk id="38" max="16383" man="1"/>
    <brk id="73" max="16383" man="1"/>
    <brk id="101" max="16383" man="1"/>
    <brk id="13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37"/>
  <sheetViews>
    <sheetView zoomScaleNormal="100" workbookViewId="0">
      <selection activeCell="C5" sqref="C5:L6"/>
    </sheetView>
  </sheetViews>
  <sheetFormatPr defaultColWidth="0" defaultRowHeight="12.75" zeroHeight="1"/>
  <cols>
    <col min="1" max="1" width="9.7109375" customWidth="1"/>
    <col min="2" max="2" width="16" customWidth="1"/>
    <col min="3" max="9" width="5.42578125" customWidth="1"/>
    <col min="10" max="10" width="6.140625" customWidth="1"/>
    <col min="11" max="11" width="6" customWidth="1"/>
    <col min="12" max="12" width="6.140625" customWidth="1"/>
    <col min="13" max="16384" width="11.42578125" hidden="1"/>
  </cols>
  <sheetData>
    <row r="1" spans="1:12" s="84" customFormat="1" ht="18">
      <c r="A1" s="669" t="s">
        <v>159</v>
      </c>
      <c r="B1" s="669"/>
      <c r="C1" s="669"/>
      <c r="D1" s="669"/>
      <c r="E1" s="669"/>
      <c r="F1" s="669"/>
      <c r="G1" s="669"/>
      <c r="H1" s="669"/>
      <c r="I1" s="669"/>
      <c r="J1" s="669"/>
      <c r="K1" s="669"/>
      <c r="L1" s="669"/>
    </row>
    <row r="2" spans="1:12" s="86" customFormat="1" ht="15">
      <c r="A2" s="102"/>
      <c r="B2" s="102"/>
      <c r="C2" s="102"/>
      <c r="D2" s="102"/>
      <c r="E2" s="102"/>
      <c r="F2" s="102"/>
      <c r="G2" s="102"/>
      <c r="H2" s="102"/>
      <c r="I2" s="102"/>
      <c r="J2" s="102"/>
      <c r="K2" s="102"/>
    </row>
    <row r="3" spans="1:12" s="86" customFormat="1" ht="15">
      <c r="A3" s="663" t="s">
        <v>347</v>
      </c>
      <c r="B3" s="663"/>
      <c r="C3" s="663"/>
      <c r="D3" s="663"/>
      <c r="E3" s="663"/>
      <c r="F3" s="663"/>
      <c r="G3" s="663"/>
      <c r="H3" s="663"/>
      <c r="I3" s="663"/>
      <c r="J3" s="663"/>
      <c r="K3" s="663"/>
      <c r="L3" s="663"/>
    </row>
    <row r="4" spans="1:12" s="86" customFormat="1" ht="15">
      <c r="A4" s="663" t="s">
        <v>442</v>
      </c>
      <c r="B4" s="663"/>
      <c r="C4" s="663"/>
      <c r="D4" s="663"/>
      <c r="E4" s="663"/>
      <c r="F4" s="663"/>
      <c r="G4" s="663"/>
      <c r="H4" s="663"/>
      <c r="I4" s="663"/>
      <c r="J4" s="663"/>
      <c r="K4" s="663"/>
      <c r="L4" s="663"/>
    </row>
    <row r="5" spans="1:12" ht="12.75" customHeight="1">
      <c r="A5" s="190" t="s">
        <v>202</v>
      </c>
      <c r="B5" s="584"/>
      <c r="C5" s="665" t="s">
        <v>310</v>
      </c>
      <c r="D5" s="665"/>
      <c r="E5" s="665"/>
      <c r="F5" s="665"/>
      <c r="G5" s="665"/>
      <c r="H5" s="665"/>
      <c r="I5" s="665"/>
      <c r="J5" s="665"/>
      <c r="K5" s="665"/>
      <c r="L5" s="665"/>
    </row>
    <row r="6" spans="1:12" ht="21" customHeight="1" thickBot="1">
      <c r="A6" s="190"/>
      <c r="B6" s="652"/>
      <c r="C6" s="666"/>
      <c r="D6" s="666"/>
      <c r="E6" s="666"/>
      <c r="F6" s="666"/>
      <c r="G6" s="666"/>
      <c r="H6" s="666"/>
      <c r="I6" s="666"/>
      <c r="J6" s="666"/>
      <c r="K6" s="666"/>
      <c r="L6" s="666"/>
    </row>
    <row r="7" spans="1:12" ht="13.5" thickTop="1">
      <c r="A7" s="673" t="s">
        <v>22</v>
      </c>
      <c r="B7" s="674"/>
      <c r="C7" s="138">
        <v>2016</v>
      </c>
      <c r="D7" s="107">
        <v>2017</v>
      </c>
      <c r="E7" s="138">
        <v>2018</v>
      </c>
      <c r="F7" s="107">
        <v>2019</v>
      </c>
      <c r="G7" s="138">
        <v>2020</v>
      </c>
      <c r="H7" s="107">
        <v>2021</v>
      </c>
      <c r="I7" s="138">
        <v>2022</v>
      </c>
      <c r="J7" s="107">
        <v>2023</v>
      </c>
      <c r="K7" s="138">
        <v>2024</v>
      </c>
      <c r="L7" s="107" t="s">
        <v>392</v>
      </c>
    </row>
    <row r="8" spans="1:12">
      <c r="A8" s="208" t="s">
        <v>9</v>
      </c>
      <c r="B8" s="209"/>
      <c r="C8" s="211">
        <v>3.29</v>
      </c>
      <c r="D8" s="210">
        <v>3.2</v>
      </c>
      <c r="E8" s="211">
        <v>3.1227868765327131</v>
      </c>
      <c r="F8" s="210">
        <v>3.0836048991044538</v>
      </c>
      <c r="G8" s="211">
        <v>3.0195415599529483</v>
      </c>
      <c r="H8" s="210">
        <v>3.032178450299023</v>
      </c>
      <c r="I8" s="211">
        <v>3.0258881399852462</v>
      </c>
      <c r="J8" s="210">
        <v>2.91</v>
      </c>
      <c r="K8" s="211">
        <v>2.8341044023453894</v>
      </c>
      <c r="L8" s="210">
        <v>2.8054425268259173</v>
      </c>
    </row>
    <row r="9" spans="1:12">
      <c r="A9" s="677" t="s">
        <v>29</v>
      </c>
      <c r="B9" s="677"/>
      <c r="C9" s="212"/>
      <c r="D9" s="135"/>
      <c r="E9" s="212"/>
      <c r="F9" s="135"/>
      <c r="G9" s="212"/>
      <c r="H9" s="135"/>
      <c r="I9" s="212"/>
      <c r="J9" s="135"/>
      <c r="K9" s="212"/>
      <c r="L9" s="135"/>
    </row>
    <row r="10" spans="1:12">
      <c r="A10" s="164" t="s">
        <v>30</v>
      </c>
      <c r="B10" s="142"/>
      <c r="C10" s="211">
        <v>3.31</v>
      </c>
      <c r="D10" s="210">
        <v>3.22</v>
      </c>
      <c r="E10" s="211">
        <v>3.1567555853316156</v>
      </c>
      <c r="F10" s="210">
        <v>3.1007017078409982</v>
      </c>
      <c r="G10" s="211">
        <v>3.0366525242669162</v>
      </c>
      <c r="H10" s="210">
        <v>3.0416984555225337</v>
      </c>
      <c r="I10" s="211">
        <v>3.0416606134642876</v>
      </c>
      <c r="J10" s="210">
        <v>2.92</v>
      </c>
      <c r="K10" s="211">
        <v>2.8403608840357801</v>
      </c>
      <c r="L10" s="210">
        <v>2.8053912855404461</v>
      </c>
    </row>
    <row r="11" spans="1:12">
      <c r="A11" s="164" t="s">
        <v>10</v>
      </c>
      <c r="B11" s="142"/>
      <c r="C11" s="211">
        <v>3.2</v>
      </c>
      <c r="D11" s="210">
        <v>3.11</v>
      </c>
      <c r="E11" s="211">
        <v>2.9860288518066942</v>
      </c>
      <c r="F11" s="210">
        <v>3.0097326024533975</v>
      </c>
      <c r="G11" s="211">
        <v>2.9426466325137919</v>
      </c>
      <c r="H11" s="210">
        <v>2.9870770244087046</v>
      </c>
      <c r="I11" s="211">
        <v>2.9493276754029685</v>
      </c>
      <c r="J11" s="210">
        <v>2.87</v>
      </c>
      <c r="K11" s="211">
        <v>2.801015196192266</v>
      </c>
      <c r="L11" s="210">
        <v>2.8057259954937539</v>
      </c>
    </row>
    <row r="12" spans="1:12" ht="12.75" customHeight="1">
      <c r="A12" s="131" t="s">
        <v>390</v>
      </c>
      <c r="B12" s="172"/>
      <c r="C12" s="212"/>
      <c r="D12" s="135"/>
      <c r="E12" s="212"/>
      <c r="F12" s="135"/>
      <c r="G12" s="212"/>
      <c r="H12" s="135"/>
      <c r="I12" s="212"/>
      <c r="J12" s="135"/>
      <c r="K12" s="212"/>
      <c r="L12" s="135"/>
    </row>
    <row r="13" spans="1:12">
      <c r="A13" s="164" t="s">
        <v>3</v>
      </c>
      <c r="B13" s="142"/>
      <c r="C13" s="211">
        <v>3.115934194007465</v>
      </c>
      <c r="D13" s="213">
        <v>3.0560157460080064</v>
      </c>
      <c r="E13" s="211">
        <v>3.0788126895469756</v>
      </c>
      <c r="F13" s="213">
        <v>2.9468950350806011</v>
      </c>
      <c r="G13" s="211">
        <v>2.8677049082517834</v>
      </c>
      <c r="H13" s="213">
        <v>2.8813174704738351</v>
      </c>
      <c r="I13" s="211">
        <v>2.8694836678880162</v>
      </c>
      <c r="J13" s="213">
        <v>2.8357150231985417</v>
      </c>
      <c r="K13" s="211">
        <v>2.7506627787859315</v>
      </c>
      <c r="L13" s="213">
        <v>2.7194119374531422</v>
      </c>
    </row>
    <row r="14" spans="1:12">
      <c r="A14" s="164" t="s">
        <v>4</v>
      </c>
      <c r="B14" s="142"/>
      <c r="C14" s="211">
        <v>3.1905072200159892</v>
      </c>
      <c r="D14" s="213">
        <v>3.0876737027813577</v>
      </c>
      <c r="E14" s="211">
        <v>2.9463673363481666</v>
      </c>
      <c r="F14" s="213">
        <v>2.9746894214977022</v>
      </c>
      <c r="G14" s="211">
        <v>3.1292251442254146</v>
      </c>
      <c r="H14" s="213">
        <v>3.1672925711725335</v>
      </c>
      <c r="I14" s="211">
        <v>2.9220272531851736</v>
      </c>
      <c r="J14" s="213">
        <v>2.7779037335772987</v>
      </c>
      <c r="K14" s="211">
        <v>2.8986320078101908</v>
      </c>
      <c r="L14" s="213">
        <v>2.7509343142096858</v>
      </c>
    </row>
    <row r="15" spans="1:12">
      <c r="A15" s="164" t="s">
        <v>5</v>
      </c>
      <c r="B15" s="142"/>
      <c r="C15" s="211">
        <v>3.1930814808403944</v>
      </c>
      <c r="D15" s="213">
        <v>2.9647090402966345</v>
      </c>
      <c r="E15" s="211">
        <v>2.8353038073293626</v>
      </c>
      <c r="F15" s="213">
        <v>2.732193426386051</v>
      </c>
      <c r="G15" s="211">
        <v>2.7129185706223051</v>
      </c>
      <c r="H15" s="213">
        <v>2.7207902112370093</v>
      </c>
      <c r="I15" s="211">
        <v>2.7014123519542839</v>
      </c>
      <c r="J15" s="213">
        <v>2.7039219262255698</v>
      </c>
      <c r="K15" s="211">
        <v>2.6027031929766684</v>
      </c>
      <c r="L15" s="213">
        <v>2.4661723396754271</v>
      </c>
    </row>
    <row r="16" spans="1:12">
      <c r="A16" s="164" t="s">
        <v>6</v>
      </c>
      <c r="B16" s="142"/>
      <c r="C16" s="211">
        <v>3.1827335461874608</v>
      </c>
      <c r="D16" s="213">
        <v>2.9263829744426721</v>
      </c>
      <c r="E16" s="211">
        <v>2.7873033339802964</v>
      </c>
      <c r="F16" s="213">
        <v>2.8040992420083848</v>
      </c>
      <c r="G16" s="211">
        <v>2.6347342555241902</v>
      </c>
      <c r="H16" s="213">
        <v>2.6067159385584944</v>
      </c>
      <c r="I16" s="211">
        <v>2.7134358650345054</v>
      </c>
      <c r="J16" s="213">
        <v>2.6776907632157068</v>
      </c>
      <c r="K16" s="211">
        <v>2.5152927418182185</v>
      </c>
      <c r="L16" s="213">
        <v>2.4438546509294956</v>
      </c>
    </row>
    <row r="17" spans="1:12">
      <c r="A17" s="164" t="s">
        <v>2</v>
      </c>
      <c r="B17" s="142"/>
      <c r="C17" s="211">
        <v>3.3975518829327815</v>
      </c>
      <c r="D17" s="213">
        <v>3.233239118427258</v>
      </c>
      <c r="E17" s="211">
        <v>3.1506982819272582</v>
      </c>
      <c r="F17" s="213">
        <v>3.1112096519975152</v>
      </c>
      <c r="G17" s="211">
        <v>2.746747072942449</v>
      </c>
      <c r="H17" s="213">
        <v>3.0304540440580969</v>
      </c>
      <c r="I17" s="211">
        <v>3.1615722401142223</v>
      </c>
      <c r="J17" s="213">
        <v>3.2088798961972587</v>
      </c>
      <c r="K17" s="211">
        <v>2.8803844279848549</v>
      </c>
      <c r="L17" s="213">
        <v>3.045987070547385</v>
      </c>
    </row>
    <row r="18" spans="1:12">
      <c r="A18" s="164" t="s">
        <v>8</v>
      </c>
      <c r="B18" s="142"/>
      <c r="C18" s="211">
        <v>3.4999703372869728</v>
      </c>
      <c r="D18" s="213">
        <v>3.6486231429320681</v>
      </c>
      <c r="E18" s="211">
        <v>3.5349860825827477</v>
      </c>
      <c r="F18" s="213">
        <v>3.5212056759607626</v>
      </c>
      <c r="G18" s="211">
        <v>3.420499889146182</v>
      </c>
      <c r="H18" s="213">
        <v>3.3889230017116465</v>
      </c>
      <c r="I18" s="211">
        <v>3.555219396136287</v>
      </c>
      <c r="J18" s="213">
        <v>3.2002788435203251</v>
      </c>
      <c r="K18" s="211">
        <v>3.1320282726211492</v>
      </c>
      <c r="L18" s="213">
        <v>3.1382504094425907</v>
      </c>
    </row>
    <row r="19" spans="1:12">
      <c r="A19" s="164" t="s">
        <v>46</v>
      </c>
      <c r="B19" s="142"/>
      <c r="C19" s="211">
        <v>3.5208639347447237</v>
      </c>
      <c r="D19" s="213">
        <v>3.3429349798222208</v>
      </c>
      <c r="E19" s="211">
        <v>3.2331519243784075</v>
      </c>
      <c r="F19" s="213">
        <v>3.3033909826098147</v>
      </c>
      <c r="G19" s="211">
        <v>3.2483744937347496</v>
      </c>
      <c r="H19" s="213">
        <v>3.1082577627285866</v>
      </c>
      <c r="I19" s="211">
        <v>3.2607442874416099</v>
      </c>
      <c r="J19" s="213">
        <v>3.2887223287250271</v>
      </c>
      <c r="K19" s="211">
        <v>3.3729182795053005</v>
      </c>
      <c r="L19" s="213">
        <v>3.241511992443515</v>
      </c>
    </row>
    <row r="20" spans="1:12">
      <c r="A20" s="164" t="s">
        <v>47</v>
      </c>
      <c r="B20" s="142"/>
      <c r="C20" s="211">
        <v>3.1861304436788771</v>
      </c>
      <c r="D20" s="213">
        <v>3.2034353725447064</v>
      </c>
      <c r="E20" s="211">
        <v>3.1212786575312981</v>
      </c>
      <c r="F20" s="213">
        <v>3.079610961696341</v>
      </c>
      <c r="G20" s="211">
        <v>3.0444449520484111</v>
      </c>
      <c r="H20" s="213">
        <v>3.1172589102277546</v>
      </c>
      <c r="I20" s="211">
        <v>3.1196289369493138</v>
      </c>
      <c r="J20" s="213">
        <v>2.9746273534112104</v>
      </c>
      <c r="K20" s="211">
        <v>2.7236066967553967</v>
      </c>
      <c r="L20" s="213">
        <v>2.7656230931032235</v>
      </c>
    </row>
    <row r="21" spans="1:12">
      <c r="A21" s="164" t="s">
        <v>7</v>
      </c>
      <c r="B21" s="142"/>
      <c r="C21" s="211">
        <v>3.3284019797871944</v>
      </c>
      <c r="D21" s="213">
        <v>3.2314034676068011</v>
      </c>
      <c r="E21" s="211">
        <v>3.080711604722937</v>
      </c>
      <c r="F21" s="213">
        <v>3.1421623895765642</v>
      </c>
      <c r="G21" s="211">
        <v>3.1351724794074118</v>
      </c>
      <c r="H21" s="213">
        <v>3.008883573982704</v>
      </c>
      <c r="I21" s="211">
        <v>2.9006748065578667</v>
      </c>
      <c r="J21" s="213">
        <v>2.6589562196439624</v>
      </c>
      <c r="K21" s="211">
        <v>2.7847200151567444</v>
      </c>
      <c r="L21" s="213">
        <v>2.9520771759872311</v>
      </c>
    </row>
    <row r="22" spans="1:12">
      <c r="A22" s="164" t="s">
        <v>1</v>
      </c>
      <c r="B22" s="142"/>
      <c r="C22" s="211">
        <v>3.3443434008303567</v>
      </c>
      <c r="D22" s="213">
        <v>3.2814341556073816</v>
      </c>
      <c r="E22" s="211">
        <v>3.223562344625762</v>
      </c>
      <c r="F22" s="213">
        <v>3.1857123956097362</v>
      </c>
      <c r="G22" s="211">
        <v>3.1485521784974151</v>
      </c>
      <c r="H22" s="213">
        <v>3.131811426175716</v>
      </c>
      <c r="I22" s="211">
        <v>3.1113443088378592</v>
      </c>
      <c r="J22" s="213">
        <v>2.938553132577109</v>
      </c>
      <c r="K22" s="211">
        <v>2.8656713884524208</v>
      </c>
      <c r="L22" s="213">
        <v>2.8168460998941316</v>
      </c>
    </row>
    <row r="23" spans="1:12">
      <c r="A23" s="675" t="s">
        <v>305</v>
      </c>
      <c r="B23" s="675"/>
      <c r="C23" s="212"/>
      <c r="D23" s="132"/>
      <c r="E23" s="212"/>
      <c r="F23" s="132"/>
      <c r="G23" s="212"/>
      <c r="H23" s="132"/>
      <c r="I23" s="212"/>
      <c r="J23" s="132"/>
      <c r="K23" s="212"/>
      <c r="L23" s="132"/>
    </row>
    <row r="24" spans="1:12">
      <c r="A24" s="164" t="s">
        <v>282</v>
      </c>
      <c r="B24" s="142"/>
      <c r="C24" s="211">
        <v>4.4705194253788436</v>
      </c>
      <c r="D24" s="213">
        <v>4.3241514283213505</v>
      </c>
      <c r="E24" s="211">
        <v>4.0457308365955678</v>
      </c>
      <c r="F24" s="213">
        <v>4.1714147916009914</v>
      </c>
      <c r="G24" s="211">
        <v>4.1418662190302635</v>
      </c>
      <c r="H24" s="213">
        <v>4.0865530119673004</v>
      </c>
      <c r="I24" s="211">
        <v>4.1635165831458769</v>
      </c>
      <c r="J24" s="213">
        <v>4.0985545236662908</v>
      </c>
      <c r="K24" s="211">
        <v>3.9502899598195116</v>
      </c>
      <c r="L24" s="213">
        <v>3.9793495205894072</v>
      </c>
    </row>
    <row r="25" spans="1:12">
      <c r="A25" s="164" t="s">
        <v>283</v>
      </c>
      <c r="B25" s="142"/>
      <c r="C25" s="211">
        <v>4.023666613623587</v>
      </c>
      <c r="D25" s="213">
        <v>4.0043977786831739</v>
      </c>
      <c r="E25" s="211">
        <v>3.9721641385660806</v>
      </c>
      <c r="F25" s="213">
        <v>3.9858240277481287</v>
      </c>
      <c r="G25" s="211">
        <v>3.9191377214974499</v>
      </c>
      <c r="H25" s="213">
        <v>3.8830539171086276</v>
      </c>
      <c r="I25" s="211">
        <v>4.1635165831458769</v>
      </c>
      <c r="J25" s="213">
        <v>3.869121883098352</v>
      </c>
      <c r="K25" s="211">
        <v>3.7936300469475062</v>
      </c>
      <c r="L25" s="213">
        <v>3.8587687466157985</v>
      </c>
    </row>
    <row r="26" spans="1:12">
      <c r="A26" s="164" t="s">
        <v>284</v>
      </c>
      <c r="B26" s="142"/>
      <c r="C26" s="211">
        <v>2.9724520430383321</v>
      </c>
      <c r="D26" s="213">
        <v>2.9170913402642542</v>
      </c>
      <c r="E26" s="211">
        <v>2.8782754383030236</v>
      </c>
      <c r="F26" s="213">
        <v>2.8553342667398454</v>
      </c>
      <c r="G26" s="211">
        <v>2.7369300338805713</v>
      </c>
      <c r="H26" s="213">
        <v>2.7583696094429686</v>
      </c>
      <c r="I26" s="211">
        <v>2.7746706253106459</v>
      </c>
      <c r="J26" s="213">
        <v>2.7096142567220523</v>
      </c>
      <c r="K26" s="211">
        <v>2.6732948343364051</v>
      </c>
      <c r="L26" s="213">
        <v>2.6528620192669301</v>
      </c>
    </row>
    <row r="27" spans="1:12">
      <c r="A27" s="675" t="s">
        <v>301</v>
      </c>
      <c r="B27" s="675"/>
      <c r="C27" s="212"/>
      <c r="D27" s="132"/>
      <c r="E27" s="212"/>
      <c r="F27" s="132"/>
      <c r="G27" s="212"/>
      <c r="H27" s="132"/>
      <c r="I27" s="212"/>
      <c r="J27" s="132"/>
      <c r="K27" s="212"/>
      <c r="L27" s="132"/>
    </row>
    <row r="28" spans="1:12">
      <c r="A28" s="164" t="s">
        <v>285</v>
      </c>
      <c r="B28" s="142"/>
      <c r="C28" s="211">
        <v>4.1722363018215649</v>
      </c>
      <c r="D28" s="213">
        <v>4.1138418394949685</v>
      </c>
      <c r="E28" s="211">
        <v>3.997382430426244</v>
      </c>
      <c r="F28" s="213">
        <v>4.0223939097977306</v>
      </c>
      <c r="G28" s="211">
        <v>4.0023510365630806</v>
      </c>
      <c r="H28" s="213">
        <v>3.9557530256797322</v>
      </c>
      <c r="I28" s="211">
        <v>3.9944720050208451</v>
      </c>
      <c r="J28" s="213">
        <v>3.8578370111479212</v>
      </c>
      <c r="K28" s="211">
        <v>3.7133442964725698</v>
      </c>
      <c r="L28" s="213">
        <v>3.8442145725325574</v>
      </c>
    </row>
    <row r="29" spans="1:12">
      <c r="A29" s="164" t="s">
        <v>286</v>
      </c>
      <c r="B29" s="142"/>
      <c r="C29" s="211">
        <v>3.7127115023805874</v>
      </c>
      <c r="D29" s="213">
        <v>3.6358833468780394</v>
      </c>
      <c r="E29" s="211">
        <v>3.5388378953771005</v>
      </c>
      <c r="F29" s="213">
        <v>3.4629934846721078</v>
      </c>
      <c r="G29" s="211">
        <v>3.5454962017284366</v>
      </c>
      <c r="H29" s="213">
        <v>3.5060529663866662</v>
      </c>
      <c r="I29" s="211">
        <v>3.4244323621765602</v>
      </c>
      <c r="J29" s="213">
        <v>3.319725130248802</v>
      </c>
      <c r="K29" s="211">
        <v>3.2160756466662415</v>
      </c>
      <c r="L29" s="213">
        <v>3.2519790247440326</v>
      </c>
    </row>
    <row r="30" spans="1:12">
      <c r="A30" s="164" t="s">
        <v>287</v>
      </c>
      <c r="B30" s="142"/>
      <c r="C30" s="211">
        <v>3.2264940332877901</v>
      </c>
      <c r="D30" s="213">
        <v>3.1800710019289244</v>
      </c>
      <c r="E30" s="211">
        <v>3.0664312259281301</v>
      </c>
      <c r="F30" s="213">
        <v>3.0113817036463817</v>
      </c>
      <c r="G30" s="211">
        <v>2.9915729649613807</v>
      </c>
      <c r="H30" s="213">
        <v>3.0397298528836347</v>
      </c>
      <c r="I30" s="211">
        <v>3.0125233127396891</v>
      </c>
      <c r="J30" s="213">
        <v>2.8357467276579476</v>
      </c>
      <c r="K30" s="211">
        <v>2.7717719816410793</v>
      </c>
      <c r="L30" s="213">
        <v>2.866190515224543</v>
      </c>
    </row>
    <row r="31" spans="1:12">
      <c r="A31" s="164" t="s">
        <v>288</v>
      </c>
      <c r="B31" s="142"/>
      <c r="C31" s="211">
        <v>2.8574551657900367</v>
      </c>
      <c r="D31" s="213">
        <v>2.7197299635869965</v>
      </c>
      <c r="E31" s="211">
        <v>2.7097401594220529</v>
      </c>
      <c r="F31" s="213">
        <v>2.660880413300768</v>
      </c>
      <c r="G31" s="211">
        <v>2.4232108888302766</v>
      </c>
      <c r="H31" s="213">
        <v>2.5084233333572543</v>
      </c>
      <c r="I31" s="211">
        <v>2.568182757839661</v>
      </c>
      <c r="J31" s="213">
        <v>2.5100191321911205</v>
      </c>
      <c r="K31" s="211">
        <v>2.4235735205366389</v>
      </c>
      <c r="L31" s="213">
        <v>2.5894767967313421</v>
      </c>
    </row>
    <row r="32" spans="1:12" ht="13.5" thickBot="1">
      <c r="A32" s="214" t="s">
        <v>289</v>
      </c>
      <c r="B32" s="155"/>
      <c r="C32" s="215">
        <v>2.4557989711163306</v>
      </c>
      <c r="D32" s="213">
        <v>2.3292242396816039</v>
      </c>
      <c r="E32" s="215">
        <v>2.3007389631785751</v>
      </c>
      <c r="F32" s="213">
        <v>2.2586663669057847</v>
      </c>
      <c r="G32" s="215">
        <v>2.1330575256575424</v>
      </c>
      <c r="H32" s="216">
        <v>2.1497536554060619</v>
      </c>
      <c r="I32" s="215">
        <v>2.1283654688812073</v>
      </c>
      <c r="J32" s="216">
        <v>2.0459277737706585</v>
      </c>
      <c r="K32" s="215">
        <v>2.0447459530744756</v>
      </c>
      <c r="L32" s="216">
        <v>2.0856112346260334</v>
      </c>
    </row>
    <row r="33" spans="1:25" ht="21.75" customHeight="1" thickTop="1">
      <c r="A33" s="128" t="s">
        <v>462</v>
      </c>
      <c r="B33" s="580"/>
      <c r="C33" s="580"/>
      <c r="D33" s="580"/>
      <c r="E33" s="580"/>
      <c r="F33" s="580"/>
      <c r="G33" s="580"/>
      <c r="H33" s="123"/>
      <c r="I33" s="124"/>
      <c r="J33" s="125"/>
      <c r="K33" s="124"/>
      <c r="L33" s="125"/>
    </row>
    <row r="34" spans="1:25" s="91" customFormat="1" ht="42" customHeight="1">
      <c r="A34" s="667" t="s">
        <v>459</v>
      </c>
      <c r="B34" s="667"/>
      <c r="C34" s="667"/>
      <c r="D34" s="667"/>
      <c r="E34" s="667"/>
      <c r="F34" s="667"/>
      <c r="G34" s="667"/>
      <c r="H34" s="667"/>
      <c r="I34" s="667"/>
      <c r="J34" s="667"/>
      <c r="K34" s="667"/>
      <c r="L34" s="667"/>
    </row>
    <row r="35" spans="1:25" ht="24" customHeight="1">
      <c r="A35" s="667" t="s">
        <v>413</v>
      </c>
      <c r="B35" s="667"/>
      <c r="C35" s="667"/>
      <c r="D35" s="667"/>
      <c r="E35" s="667"/>
      <c r="F35" s="667"/>
      <c r="G35" s="667"/>
      <c r="H35" s="667"/>
      <c r="I35" s="667"/>
      <c r="J35" s="667"/>
      <c r="K35" s="667"/>
      <c r="L35" s="667"/>
      <c r="M35" s="583"/>
      <c r="N35" s="583"/>
      <c r="O35" s="583"/>
      <c r="P35" s="583"/>
      <c r="Q35" s="583"/>
      <c r="R35" s="583"/>
      <c r="S35" s="583"/>
      <c r="T35" s="583"/>
      <c r="U35" s="583"/>
      <c r="V35" s="583"/>
      <c r="W35" s="583"/>
      <c r="X35" s="583"/>
      <c r="Y35" s="583"/>
    </row>
    <row r="37" spans="1:25" hidden="1">
      <c r="A37" s="124"/>
      <c r="B37" s="124"/>
      <c r="C37" s="124"/>
      <c r="D37" s="124"/>
      <c r="E37" s="124"/>
      <c r="F37" s="124"/>
      <c r="G37" s="124"/>
      <c r="H37" s="124"/>
      <c r="I37" s="124"/>
      <c r="J37" s="124"/>
      <c r="K37" s="124"/>
    </row>
  </sheetData>
  <mergeCells count="10">
    <mergeCell ref="A4:L4"/>
    <mergeCell ref="A3:L3"/>
    <mergeCell ref="A1:L1"/>
    <mergeCell ref="C5:L6"/>
    <mergeCell ref="A34:L34"/>
    <mergeCell ref="A35:L35"/>
    <mergeCell ref="A7:B7"/>
    <mergeCell ref="A9:B9"/>
    <mergeCell ref="A23:B23"/>
    <mergeCell ref="A27:B27"/>
  </mergeCells>
  <hyperlinks>
    <hyperlink ref="A5" location="Índice!A1" display="Índice" xr:uid="{00000000-0004-0000-05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36"/>
  <sheetViews>
    <sheetView zoomScaleNormal="100" workbookViewId="0">
      <selection activeCell="A3" sqref="A3:K3"/>
    </sheetView>
  </sheetViews>
  <sheetFormatPr defaultColWidth="0" defaultRowHeight="12.75" zeroHeight="1"/>
  <cols>
    <col min="1" max="1" width="27.28515625" customWidth="1"/>
    <col min="2" max="6" width="6.28515625" customWidth="1"/>
    <col min="7" max="7" width="6.85546875" customWidth="1"/>
    <col min="8" max="8" width="6.140625" customWidth="1"/>
    <col min="9" max="9" width="6.7109375" customWidth="1"/>
    <col min="10" max="10" width="6.28515625" customWidth="1"/>
    <col min="11" max="11" width="6.7109375" customWidth="1"/>
    <col min="12" max="16384" width="6.28515625" hidden="1"/>
  </cols>
  <sheetData>
    <row r="1" spans="1:11" s="92" customFormat="1" ht="18">
      <c r="A1" s="669" t="s">
        <v>159</v>
      </c>
      <c r="B1" s="669"/>
      <c r="C1" s="669"/>
      <c r="D1" s="669"/>
      <c r="E1" s="669"/>
      <c r="F1" s="669"/>
      <c r="G1" s="669"/>
      <c r="H1" s="669"/>
      <c r="I1" s="669"/>
      <c r="J1" s="669"/>
      <c r="K1" s="669"/>
    </row>
    <row r="2" spans="1:11" s="85" customFormat="1" ht="15">
      <c r="A2" s="100"/>
      <c r="B2" s="100"/>
      <c r="C2" s="100"/>
      <c r="D2" s="100"/>
      <c r="E2" s="100"/>
      <c r="F2" s="100"/>
      <c r="G2" s="100"/>
      <c r="H2" s="100"/>
      <c r="I2" s="100"/>
      <c r="J2" s="100"/>
    </row>
    <row r="3" spans="1:11" s="88" customFormat="1" ht="14.25" customHeight="1">
      <c r="A3" s="663" t="s">
        <v>347</v>
      </c>
      <c r="B3" s="663"/>
      <c r="C3" s="663"/>
      <c r="D3" s="663"/>
      <c r="E3" s="663"/>
      <c r="F3" s="663"/>
      <c r="G3" s="663"/>
      <c r="H3" s="663"/>
      <c r="I3" s="663"/>
      <c r="J3" s="663"/>
      <c r="K3" s="663"/>
    </row>
    <row r="4" spans="1:11" s="88" customFormat="1" ht="15">
      <c r="A4" s="663" t="s">
        <v>442</v>
      </c>
      <c r="B4" s="663"/>
      <c r="C4" s="663"/>
      <c r="D4" s="663"/>
      <c r="E4" s="663"/>
      <c r="F4" s="663"/>
      <c r="G4" s="663"/>
      <c r="H4" s="663"/>
      <c r="I4" s="663"/>
      <c r="J4" s="663"/>
      <c r="K4" s="663"/>
    </row>
    <row r="5" spans="1:11" s="59" customFormat="1" ht="16.5" customHeight="1">
      <c r="A5" s="190" t="s">
        <v>202</v>
      </c>
      <c r="B5" s="665" t="s">
        <v>311</v>
      </c>
      <c r="C5" s="665"/>
      <c r="D5" s="665"/>
      <c r="E5" s="665"/>
      <c r="F5" s="665"/>
      <c r="G5" s="665"/>
      <c r="H5" s="665"/>
      <c r="I5" s="665"/>
      <c r="J5" s="665"/>
      <c r="K5" s="665"/>
    </row>
    <row r="6" spans="1:11" s="59" customFormat="1" ht="16.5" customHeight="1" thickBot="1">
      <c r="A6" s="190"/>
      <c r="B6" s="666"/>
      <c r="C6" s="666"/>
      <c r="D6" s="666"/>
      <c r="E6" s="666"/>
      <c r="F6" s="666"/>
      <c r="G6" s="666"/>
      <c r="H6" s="666"/>
      <c r="I6" s="666"/>
      <c r="J6" s="666"/>
      <c r="K6" s="666"/>
    </row>
    <row r="7" spans="1:11" ht="13.5" customHeight="1" thickTop="1">
      <c r="A7" s="103" t="s">
        <v>22</v>
      </c>
      <c r="B7" s="106">
        <v>2016</v>
      </c>
      <c r="C7" s="107">
        <v>2017</v>
      </c>
      <c r="D7" s="106">
        <v>2018</v>
      </c>
      <c r="E7" s="107">
        <v>2019</v>
      </c>
      <c r="F7" s="106">
        <v>2020</v>
      </c>
      <c r="G7" s="107">
        <v>2021</v>
      </c>
      <c r="H7" s="106">
        <v>2022</v>
      </c>
      <c r="I7" s="107">
        <v>2023</v>
      </c>
      <c r="J7" s="106">
        <v>2024</v>
      </c>
      <c r="K7" s="107" t="s">
        <v>392</v>
      </c>
    </row>
    <row r="8" spans="1:11" ht="11.25" customHeight="1">
      <c r="A8" s="208" t="s">
        <v>9</v>
      </c>
      <c r="B8" s="218">
        <v>1.0020633071373213</v>
      </c>
      <c r="C8" s="217">
        <v>1.0011692165816706</v>
      </c>
      <c r="D8" s="218">
        <v>1.0004316779656701</v>
      </c>
      <c r="E8" s="217">
        <v>1.0001180130778351</v>
      </c>
      <c r="F8" s="218">
        <v>1.0001271874014137</v>
      </c>
      <c r="G8" s="217">
        <v>1.000190125057139</v>
      </c>
      <c r="H8" s="218">
        <v>1.0005917282315575</v>
      </c>
      <c r="I8" s="217">
        <v>1.0006999999999999</v>
      </c>
      <c r="J8" s="218">
        <v>1.0013000000000001</v>
      </c>
      <c r="K8" s="217">
        <v>1.0014372395476439</v>
      </c>
    </row>
    <row r="9" spans="1:11" ht="12.75" customHeight="1">
      <c r="A9" s="130" t="s">
        <v>29</v>
      </c>
      <c r="B9" s="132"/>
      <c r="C9" s="132"/>
      <c r="D9" s="132"/>
      <c r="E9" s="132"/>
      <c r="F9" s="132"/>
      <c r="G9" s="132"/>
      <c r="H9" s="132"/>
      <c r="I9" s="132"/>
      <c r="J9" s="132"/>
      <c r="K9" s="132"/>
    </row>
    <row r="10" spans="1:11" ht="11.25" customHeight="1">
      <c r="A10" s="142" t="s">
        <v>30</v>
      </c>
      <c r="B10" s="220">
        <v>1.0025999999999999</v>
      </c>
      <c r="C10" s="219">
        <v>1.0012000000000001</v>
      </c>
      <c r="D10" s="220">
        <v>1.0005114153555625</v>
      </c>
      <c r="E10" s="219">
        <v>1.0001271171910231</v>
      </c>
      <c r="F10" s="220">
        <v>1.0001554940473834</v>
      </c>
      <c r="G10" s="219">
        <v>1.0002302658793141</v>
      </c>
      <c r="H10" s="220">
        <v>1.000713719118673</v>
      </c>
      <c r="I10" s="219">
        <v>1.0008999999999999</v>
      </c>
      <c r="J10" s="220">
        <v>1.0016</v>
      </c>
      <c r="K10" s="219">
        <v>1.0016974404653278</v>
      </c>
    </row>
    <row r="11" spans="1:11" ht="11.25" customHeight="1">
      <c r="A11" s="142" t="s">
        <v>10</v>
      </c>
      <c r="B11" s="220">
        <v>1.0002</v>
      </c>
      <c r="C11" s="219">
        <v>1.0012000000000001</v>
      </c>
      <c r="D11" s="220">
        <v>1.0001107837727652</v>
      </c>
      <c r="E11" s="219">
        <v>1.0000786777149031</v>
      </c>
      <c r="F11" s="220">
        <v>1</v>
      </c>
      <c r="G11" s="219">
        <v>1</v>
      </c>
      <c r="H11" s="220">
        <v>1</v>
      </c>
      <c r="I11" s="219">
        <v>1.0001</v>
      </c>
      <c r="J11" s="220">
        <v>1</v>
      </c>
      <c r="K11" s="219">
        <v>1</v>
      </c>
    </row>
    <row r="12" spans="1:11" ht="11.25" customHeight="1">
      <c r="A12" s="131" t="s">
        <v>390</v>
      </c>
      <c r="B12" s="132"/>
      <c r="C12" s="132"/>
      <c r="D12" s="132"/>
      <c r="E12" s="132"/>
      <c r="F12" s="132"/>
      <c r="G12" s="132"/>
      <c r="H12" s="132"/>
      <c r="I12" s="132"/>
      <c r="J12" s="132"/>
      <c r="K12" s="132"/>
    </row>
    <row r="13" spans="1:11" ht="11.25" customHeight="1">
      <c r="A13" s="164" t="s">
        <v>3</v>
      </c>
      <c r="B13" s="220">
        <v>1.0013298238838686</v>
      </c>
      <c r="C13" s="219">
        <v>1.0031915878143591</v>
      </c>
      <c r="D13" s="220">
        <v>1.0007076165554083</v>
      </c>
      <c r="E13" s="219">
        <v>1</v>
      </c>
      <c r="F13" s="220">
        <v>1.0005077594007388</v>
      </c>
      <c r="G13" s="219">
        <v>1</v>
      </c>
      <c r="H13" s="220">
        <v>1.0017525800659732</v>
      </c>
      <c r="I13" s="219">
        <v>1.0036725736737977</v>
      </c>
      <c r="J13" s="220">
        <v>1.0009355302706202</v>
      </c>
      <c r="K13" s="219">
        <v>1.0006081877207362</v>
      </c>
    </row>
    <row r="14" spans="1:11" ht="11.25" customHeight="1">
      <c r="A14" s="164" t="s">
        <v>4</v>
      </c>
      <c r="B14" s="220">
        <v>1.0006331597285287</v>
      </c>
      <c r="C14" s="219">
        <v>1</v>
      </c>
      <c r="D14" s="220">
        <v>1</v>
      </c>
      <c r="E14" s="219">
        <v>1</v>
      </c>
      <c r="F14" s="220">
        <v>1</v>
      </c>
      <c r="G14" s="219">
        <v>1.0028384673961321</v>
      </c>
      <c r="H14" s="220">
        <v>1.0006574941946087</v>
      </c>
      <c r="I14" s="219">
        <v>1.0003768725485496</v>
      </c>
      <c r="J14" s="220">
        <v>1</v>
      </c>
      <c r="K14" s="219">
        <v>1.0008516631582947</v>
      </c>
    </row>
    <row r="15" spans="1:11" ht="11.25" customHeight="1">
      <c r="A15" s="164" t="s">
        <v>5</v>
      </c>
      <c r="B15" s="220">
        <v>1</v>
      </c>
      <c r="C15" s="219">
        <v>1</v>
      </c>
      <c r="D15" s="220">
        <v>1</v>
      </c>
      <c r="E15" s="219">
        <v>1</v>
      </c>
      <c r="F15" s="220">
        <v>1</v>
      </c>
      <c r="G15" s="219">
        <v>1</v>
      </c>
      <c r="H15" s="220">
        <v>1</v>
      </c>
      <c r="I15" s="219">
        <v>1</v>
      </c>
      <c r="J15" s="220">
        <v>1</v>
      </c>
      <c r="K15" s="219">
        <v>0.99999999999999989</v>
      </c>
    </row>
    <row r="16" spans="1:11" ht="11.25" customHeight="1">
      <c r="A16" s="164" t="s">
        <v>6</v>
      </c>
      <c r="B16" s="220">
        <v>1</v>
      </c>
      <c r="C16" s="219">
        <v>1</v>
      </c>
      <c r="D16" s="220">
        <v>1</v>
      </c>
      <c r="E16" s="219">
        <v>1</v>
      </c>
      <c r="F16" s="220">
        <v>1</v>
      </c>
      <c r="G16" s="219">
        <v>1</v>
      </c>
      <c r="H16" s="220">
        <v>1</v>
      </c>
      <c r="I16" s="219">
        <v>0.99999999999999989</v>
      </c>
      <c r="J16" s="220">
        <v>1</v>
      </c>
      <c r="K16" s="219">
        <v>1</v>
      </c>
    </row>
    <row r="17" spans="1:11" ht="11.25" customHeight="1">
      <c r="A17" s="164" t="s">
        <v>2</v>
      </c>
      <c r="B17" s="220">
        <v>1</v>
      </c>
      <c r="C17" s="219">
        <v>0.99999999999999989</v>
      </c>
      <c r="D17" s="220">
        <v>1.0005579876598412</v>
      </c>
      <c r="E17" s="219">
        <v>1</v>
      </c>
      <c r="F17" s="220">
        <v>1</v>
      </c>
      <c r="G17" s="219">
        <v>1</v>
      </c>
      <c r="H17" s="220">
        <v>1</v>
      </c>
      <c r="I17" s="219">
        <v>0.99999999999999989</v>
      </c>
      <c r="J17" s="220">
        <v>1</v>
      </c>
      <c r="K17" s="219">
        <v>1</v>
      </c>
    </row>
    <row r="18" spans="1:11" ht="11.25" customHeight="1">
      <c r="A18" s="164" t="s">
        <v>8</v>
      </c>
      <c r="B18" s="220">
        <v>1</v>
      </c>
      <c r="C18" s="219">
        <v>1</v>
      </c>
      <c r="D18" s="220">
        <v>0.99999999999999989</v>
      </c>
      <c r="E18" s="219">
        <v>1</v>
      </c>
      <c r="F18" s="220">
        <v>1</v>
      </c>
      <c r="G18" s="219">
        <v>1</v>
      </c>
      <c r="H18" s="220">
        <v>1</v>
      </c>
      <c r="I18" s="219">
        <v>1</v>
      </c>
      <c r="J18" s="220">
        <v>1</v>
      </c>
      <c r="K18" s="219">
        <v>1.0005554456863806</v>
      </c>
    </row>
    <row r="19" spans="1:11" ht="11.25" customHeight="1">
      <c r="A19" s="164" t="s">
        <v>46</v>
      </c>
      <c r="B19" s="220">
        <v>1</v>
      </c>
      <c r="C19" s="219">
        <v>0.99999999999999989</v>
      </c>
      <c r="D19" s="220">
        <v>1</v>
      </c>
      <c r="E19" s="219">
        <v>1</v>
      </c>
      <c r="F19" s="220">
        <v>1</v>
      </c>
      <c r="G19" s="219">
        <v>1</v>
      </c>
      <c r="H19" s="220">
        <v>1</v>
      </c>
      <c r="I19" s="219">
        <v>1</v>
      </c>
      <c r="J19" s="220">
        <v>0.99999999999999989</v>
      </c>
      <c r="K19" s="219">
        <v>1</v>
      </c>
    </row>
    <row r="20" spans="1:11" ht="11.25" customHeight="1">
      <c r="A20" s="164" t="s">
        <v>47</v>
      </c>
      <c r="B20" s="220">
        <v>0.99999999999999989</v>
      </c>
      <c r="C20" s="219">
        <v>1.0004212703702238</v>
      </c>
      <c r="D20" s="220">
        <v>1</v>
      </c>
      <c r="E20" s="219">
        <v>1.0002157002708587</v>
      </c>
      <c r="F20" s="220">
        <v>1</v>
      </c>
      <c r="G20" s="219">
        <v>0.99999999999999989</v>
      </c>
      <c r="H20" s="220">
        <v>1</v>
      </c>
      <c r="I20" s="219">
        <v>1</v>
      </c>
      <c r="J20" s="220">
        <v>0.99999999999999989</v>
      </c>
      <c r="K20" s="219">
        <v>1</v>
      </c>
    </row>
    <row r="21" spans="1:11" ht="11.25" customHeight="1">
      <c r="A21" s="164" t="s">
        <v>7</v>
      </c>
      <c r="B21" s="220">
        <v>0.99999999999999989</v>
      </c>
      <c r="C21" s="219">
        <v>1.0049724362180712</v>
      </c>
      <c r="D21" s="220">
        <v>1.0013328378337543</v>
      </c>
      <c r="E21" s="219">
        <v>1</v>
      </c>
      <c r="F21" s="220">
        <v>0.99999999999999989</v>
      </c>
      <c r="G21" s="219">
        <v>1</v>
      </c>
      <c r="H21" s="220">
        <v>1</v>
      </c>
      <c r="I21" s="219">
        <v>1.0014562255953221</v>
      </c>
      <c r="J21" s="220">
        <v>1.0122284445149001</v>
      </c>
      <c r="K21" s="219">
        <v>1.0007553192869569</v>
      </c>
    </row>
    <row r="22" spans="1:11" ht="11.25" customHeight="1">
      <c r="A22" s="164" t="s">
        <v>1</v>
      </c>
      <c r="B22" s="220">
        <v>1.0049672859596255</v>
      </c>
      <c r="C22" s="219">
        <v>1.000945374982364</v>
      </c>
      <c r="D22" s="220">
        <v>1.0005458353754619</v>
      </c>
      <c r="E22" s="219">
        <v>1.0002836703363238</v>
      </c>
      <c r="F22" s="220">
        <v>1.0001224945096294</v>
      </c>
      <c r="G22" s="219">
        <v>1</v>
      </c>
      <c r="H22" s="220">
        <v>1.0006995072880183</v>
      </c>
      <c r="I22" s="219">
        <v>1.0001274580234429</v>
      </c>
      <c r="J22" s="220">
        <v>1.0013486178215827</v>
      </c>
      <c r="K22" s="219">
        <v>1.0031723743602334</v>
      </c>
    </row>
    <row r="23" spans="1:11" ht="11.25" customHeight="1">
      <c r="A23" s="130" t="s">
        <v>305</v>
      </c>
      <c r="B23" s="132"/>
      <c r="C23" s="132"/>
      <c r="D23" s="132"/>
      <c r="E23" s="132"/>
      <c r="F23" s="132"/>
      <c r="G23" s="132"/>
      <c r="H23" s="132"/>
      <c r="I23" s="132"/>
      <c r="J23" s="132"/>
      <c r="K23" s="132"/>
    </row>
    <row r="24" spans="1:11" ht="11.25" customHeight="1">
      <c r="A24" s="164" t="s">
        <v>282</v>
      </c>
      <c r="B24" s="220">
        <v>1.00232770911396</v>
      </c>
      <c r="C24" s="219">
        <v>1</v>
      </c>
      <c r="D24" s="220">
        <v>1</v>
      </c>
      <c r="E24" s="219">
        <v>1</v>
      </c>
      <c r="F24" s="220">
        <v>1</v>
      </c>
      <c r="G24" s="219">
        <v>1.0015330204279433</v>
      </c>
      <c r="H24" s="220">
        <v>1</v>
      </c>
      <c r="I24" s="219">
        <v>1</v>
      </c>
      <c r="J24" s="220">
        <v>0.99999999999999989</v>
      </c>
      <c r="K24" s="219">
        <v>1</v>
      </c>
    </row>
    <row r="25" spans="1:11" ht="11.25" customHeight="1">
      <c r="A25" s="164" t="s">
        <v>283</v>
      </c>
      <c r="B25" s="220">
        <v>1.0015182316977471</v>
      </c>
      <c r="C25" s="219">
        <v>1.0009567499370953</v>
      </c>
      <c r="D25" s="220">
        <v>1.0001129576073937</v>
      </c>
      <c r="E25" s="219">
        <v>1.0000834483005174</v>
      </c>
      <c r="F25" s="220">
        <v>1</v>
      </c>
      <c r="G25" s="219">
        <v>1</v>
      </c>
      <c r="H25" s="220">
        <v>1</v>
      </c>
      <c r="I25" s="219">
        <v>1</v>
      </c>
      <c r="J25" s="220">
        <v>1</v>
      </c>
      <c r="K25" s="219">
        <v>1</v>
      </c>
    </row>
    <row r="26" spans="1:11" ht="11.25" customHeight="1">
      <c r="A26" s="164" t="s">
        <v>284</v>
      </c>
      <c r="B26" s="220">
        <v>1.0006323637604591</v>
      </c>
      <c r="C26" s="219">
        <v>1.0012829896765421</v>
      </c>
      <c r="D26" s="220">
        <v>1.0005263864049954</v>
      </c>
      <c r="E26" s="219">
        <v>1.000128781686259</v>
      </c>
      <c r="F26" s="220">
        <v>1.0001656772050653</v>
      </c>
      <c r="G26" s="219">
        <v>1.0001878854295276</v>
      </c>
      <c r="H26" s="220">
        <v>1.0007501434999595</v>
      </c>
      <c r="I26" s="219">
        <v>1.0008946664630527</v>
      </c>
      <c r="J26" s="220">
        <v>1.0015521518919697</v>
      </c>
      <c r="K26" s="219">
        <v>1.0016428577904528</v>
      </c>
    </row>
    <row r="27" spans="1:11" ht="11.25" customHeight="1">
      <c r="A27" s="130" t="s">
        <v>301</v>
      </c>
      <c r="B27" s="132"/>
      <c r="C27" s="132"/>
      <c r="D27" s="132"/>
      <c r="E27" s="132"/>
      <c r="F27" s="132"/>
      <c r="G27" s="132"/>
      <c r="H27" s="132"/>
      <c r="I27" s="132"/>
      <c r="J27" s="132"/>
      <c r="K27" s="132"/>
    </row>
    <row r="28" spans="1:11" ht="11.25" customHeight="1">
      <c r="A28" s="164" t="s">
        <v>285</v>
      </c>
      <c r="B28" s="220">
        <v>1.0014516348674649</v>
      </c>
      <c r="C28" s="219">
        <v>1.0007860616530933</v>
      </c>
      <c r="D28" s="220">
        <v>1.0001101604888352</v>
      </c>
      <c r="E28" s="219">
        <v>1.0000738791649788</v>
      </c>
      <c r="F28" s="220">
        <v>1</v>
      </c>
      <c r="G28" s="219">
        <v>1.0002345129988592</v>
      </c>
      <c r="H28" s="220">
        <v>1</v>
      </c>
      <c r="I28" s="219">
        <v>1</v>
      </c>
      <c r="J28" s="220">
        <v>1</v>
      </c>
      <c r="K28" s="219">
        <v>1</v>
      </c>
    </row>
    <row r="29" spans="1:11" ht="11.25" customHeight="1">
      <c r="A29" s="164" t="s">
        <v>286</v>
      </c>
      <c r="B29" s="220">
        <v>1.0004753715796877</v>
      </c>
      <c r="C29" s="219">
        <v>1.0002243282270042</v>
      </c>
      <c r="D29" s="220">
        <v>1.0001498323441858</v>
      </c>
      <c r="E29" s="219">
        <v>1</v>
      </c>
      <c r="F29" s="220">
        <v>1</v>
      </c>
      <c r="G29" s="219">
        <v>1</v>
      </c>
      <c r="H29" s="220">
        <v>1</v>
      </c>
      <c r="I29" s="219">
        <v>1.0002060230625212</v>
      </c>
      <c r="J29" s="220">
        <v>0.99999999999999989</v>
      </c>
      <c r="K29" s="219">
        <v>1</v>
      </c>
    </row>
    <row r="30" spans="1:11" ht="11.25" customHeight="1">
      <c r="A30" s="164" t="s">
        <v>287</v>
      </c>
      <c r="B30" s="220">
        <v>1.0002792894009498</v>
      </c>
      <c r="C30" s="219">
        <v>1.0001889776247985</v>
      </c>
      <c r="D30" s="220">
        <v>1.0003077156066598</v>
      </c>
      <c r="E30" s="219">
        <v>1.0002857543537376</v>
      </c>
      <c r="F30" s="220">
        <v>1</v>
      </c>
      <c r="G30" s="219">
        <v>1</v>
      </c>
      <c r="H30" s="220">
        <v>1</v>
      </c>
      <c r="I30" s="219">
        <v>1.0007188893954266</v>
      </c>
      <c r="J30" s="220">
        <v>1.0009628060244051</v>
      </c>
      <c r="K30" s="219">
        <v>1.0000905608347859</v>
      </c>
    </row>
    <row r="31" spans="1:11" ht="11.25" customHeight="1">
      <c r="A31" s="164" t="s">
        <v>288</v>
      </c>
      <c r="B31" s="220">
        <v>1</v>
      </c>
      <c r="C31" s="219">
        <v>1.0014718827039981</v>
      </c>
      <c r="D31" s="220">
        <v>1.0001630485399529</v>
      </c>
      <c r="E31" s="219">
        <v>1</v>
      </c>
      <c r="F31" s="220">
        <v>1.0006370824975468</v>
      </c>
      <c r="G31" s="219">
        <v>1.0002280148992386</v>
      </c>
      <c r="H31" s="220">
        <v>1.0002040087820674</v>
      </c>
      <c r="I31" s="219">
        <v>1.0019868129258274</v>
      </c>
      <c r="J31" s="220">
        <v>1.000542657713493</v>
      </c>
      <c r="K31" s="219">
        <v>1</v>
      </c>
    </row>
    <row r="32" spans="1:11" ht="11.25" customHeight="1" thickBot="1">
      <c r="A32" s="214" t="s">
        <v>289</v>
      </c>
      <c r="B32" s="221">
        <v>1.008152863277618</v>
      </c>
      <c r="C32" s="222">
        <v>1.003181768882234</v>
      </c>
      <c r="D32" s="221">
        <v>1.001428982287957</v>
      </c>
      <c r="E32" s="222">
        <v>1.0002309289826663</v>
      </c>
      <c r="F32" s="221">
        <v>1</v>
      </c>
      <c r="G32" s="222">
        <v>1.0004883705957026</v>
      </c>
      <c r="H32" s="221">
        <v>1.0027586946710485</v>
      </c>
      <c r="I32" s="222">
        <v>1.000793659263971</v>
      </c>
      <c r="J32" s="221">
        <v>1.0051794970501797</v>
      </c>
      <c r="K32" s="222">
        <v>1.0052938429844613</v>
      </c>
    </row>
    <row r="33" spans="1:25" ht="13.5" thickTop="1">
      <c r="A33" s="493" t="s">
        <v>462</v>
      </c>
      <c r="B33" s="587"/>
      <c r="C33" s="587"/>
      <c r="D33" s="587"/>
      <c r="E33" s="587"/>
      <c r="F33" s="587"/>
      <c r="G33" s="123"/>
      <c r="H33" s="124"/>
      <c r="I33" s="123"/>
      <c r="J33" s="124"/>
      <c r="K33" s="123"/>
    </row>
    <row r="34" spans="1:25" s="91" customFormat="1" ht="27" customHeight="1">
      <c r="A34" s="667" t="s">
        <v>459</v>
      </c>
      <c r="B34" s="667"/>
      <c r="C34" s="667"/>
      <c r="D34" s="667"/>
      <c r="E34" s="667"/>
      <c r="F34" s="667"/>
      <c r="G34" s="667"/>
      <c r="H34" s="667"/>
      <c r="I34" s="667"/>
      <c r="J34" s="667"/>
      <c r="K34" s="667"/>
    </row>
    <row r="35" spans="1:25">
      <c r="A35" s="667" t="s">
        <v>413</v>
      </c>
      <c r="B35" s="667"/>
      <c r="C35" s="667"/>
      <c r="D35" s="667"/>
      <c r="E35" s="667"/>
      <c r="F35" s="667"/>
      <c r="G35" s="667"/>
      <c r="H35" s="667"/>
      <c r="I35" s="667"/>
      <c r="J35" s="667"/>
      <c r="K35" s="667"/>
      <c r="L35" s="583"/>
      <c r="M35" s="583"/>
      <c r="N35" s="583"/>
      <c r="O35" s="583"/>
      <c r="P35" s="583"/>
      <c r="Q35" s="583"/>
      <c r="R35" s="583"/>
      <c r="S35" s="583"/>
      <c r="T35" s="583"/>
      <c r="U35" s="583"/>
      <c r="V35" s="583"/>
      <c r="W35" s="583"/>
      <c r="X35" s="583"/>
      <c r="Y35" s="583"/>
    </row>
    <row r="36" spans="1:25" ht="11.25" hidden="1" customHeight="1"/>
  </sheetData>
  <mergeCells count="6">
    <mergeCell ref="A1:K1"/>
    <mergeCell ref="A34:K34"/>
    <mergeCell ref="A35:K35"/>
    <mergeCell ref="B5:K6"/>
    <mergeCell ref="A4:K4"/>
    <mergeCell ref="A3:K3"/>
  </mergeCells>
  <hyperlinks>
    <hyperlink ref="A5" location="Índice!A1" display="Índice" xr:uid="{00000000-0004-0000-0600-000000000000}"/>
  </hyperlinks>
  <printOptions horizontalCentered="1"/>
  <pageMargins left="0.23622047244094491" right="0.23622047244094491" top="0.74803149606299213" bottom="0.74803149606299213" header="0.31496062992125984" footer="0.31496062992125984"/>
  <pageSetup scale="95" orientation="landscape" r:id="rId1"/>
  <headerFooter alignWithMargins="0">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163"/>
  <sheetViews>
    <sheetView zoomScaleNormal="100" zoomScaleSheetLayoutView="100" workbookViewId="0">
      <selection activeCell="B5" sqref="B5:K6"/>
    </sheetView>
  </sheetViews>
  <sheetFormatPr defaultColWidth="0" defaultRowHeight="12.75" zeroHeight="1"/>
  <cols>
    <col min="1" max="1" width="29.5703125" customWidth="1"/>
    <col min="2" max="3" width="5.85546875" bestFit="1" customWidth="1"/>
    <col min="4" max="5" width="5.5703125" bestFit="1" customWidth="1"/>
    <col min="6" max="6" width="6.140625" bestFit="1" customWidth="1"/>
    <col min="7" max="7" width="5.5703125" bestFit="1" customWidth="1"/>
    <col min="8" max="8" width="6.140625" bestFit="1" customWidth="1"/>
    <col min="9" max="9" width="6.42578125" style="29" customWidth="1"/>
    <col min="10" max="10" width="6.140625" bestFit="1" customWidth="1"/>
    <col min="11" max="11" width="6.42578125" style="29" customWidth="1"/>
    <col min="12" max="16384" width="11.42578125" hidden="1"/>
  </cols>
  <sheetData>
    <row r="1" spans="1:11" s="84" customFormat="1" ht="18">
      <c r="A1" s="669" t="s">
        <v>159</v>
      </c>
      <c r="B1" s="669"/>
      <c r="C1" s="669"/>
      <c r="D1" s="669"/>
      <c r="E1" s="669"/>
      <c r="F1" s="669"/>
      <c r="G1" s="669"/>
      <c r="H1" s="669"/>
      <c r="I1" s="669"/>
      <c r="J1" s="669"/>
    </row>
    <row r="2" spans="1:11" s="86" customFormat="1" ht="15">
      <c r="A2" s="102"/>
      <c r="B2" s="102"/>
      <c r="C2" s="102"/>
      <c r="D2" s="102"/>
      <c r="E2" s="102"/>
      <c r="F2" s="102"/>
      <c r="G2" s="102"/>
      <c r="H2" s="102"/>
      <c r="I2" s="102"/>
      <c r="J2" s="102"/>
    </row>
    <row r="3" spans="1:11" s="86" customFormat="1" ht="15">
      <c r="A3" s="663" t="s">
        <v>347</v>
      </c>
      <c r="B3" s="663"/>
      <c r="C3" s="663"/>
      <c r="D3" s="663"/>
      <c r="E3" s="663"/>
      <c r="F3" s="663"/>
      <c r="G3" s="663"/>
      <c r="H3" s="663"/>
      <c r="I3" s="663"/>
      <c r="J3" s="663"/>
    </row>
    <row r="4" spans="1:11" s="86" customFormat="1" ht="15">
      <c r="A4" s="663" t="s">
        <v>442</v>
      </c>
      <c r="B4" s="663"/>
      <c r="C4" s="663"/>
      <c r="D4" s="663"/>
      <c r="E4" s="663"/>
      <c r="F4" s="663"/>
      <c r="G4" s="663"/>
      <c r="H4" s="663"/>
      <c r="I4" s="663"/>
      <c r="J4" s="663"/>
    </row>
    <row r="5" spans="1:11" ht="16.5" customHeight="1">
      <c r="A5" s="190" t="s">
        <v>202</v>
      </c>
      <c r="B5" s="665" t="s">
        <v>312</v>
      </c>
      <c r="C5" s="665"/>
      <c r="D5" s="665"/>
      <c r="E5" s="665"/>
      <c r="F5" s="665"/>
      <c r="G5" s="665"/>
      <c r="H5" s="665"/>
      <c r="I5" s="665"/>
      <c r="J5" s="665"/>
      <c r="K5" s="665"/>
    </row>
    <row r="6" spans="1:11" ht="16.5" customHeight="1" thickBot="1">
      <c r="A6" s="190"/>
      <c r="B6" s="666"/>
      <c r="C6" s="666"/>
      <c r="D6" s="666"/>
      <c r="E6" s="666"/>
      <c r="F6" s="666"/>
      <c r="G6" s="666"/>
      <c r="H6" s="666"/>
      <c r="I6" s="666"/>
      <c r="J6" s="666"/>
      <c r="K6" s="666"/>
    </row>
    <row r="7" spans="1:11" ht="13.5" customHeight="1" thickTop="1">
      <c r="A7" s="103" t="s">
        <v>22</v>
      </c>
      <c r="B7" s="138">
        <v>2016</v>
      </c>
      <c r="C7" s="107">
        <v>2017</v>
      </c>
      <c r="D7" s="138">
        <v>2018</v>
      </c>
      <c r="E7" s="107">
        <v>2019</v>
      </c>
      <c r="F7" s="138">
        <v>2020</v>
      </c>
      <c r="G7" s="107">
        <v>2021</v>
      </c>
      <c r="H7" s="138">
        <v>2022</v>
      </c>
      <c r="I7" s="107">
        <v>2023</v>
      </c>
      <c r="J7" s="138">
        <v>2024</v>
      </c>
      <c r="K7" s="225" t="s">
        <v>392</v>
      </c>
    </row>
    <row r="8" spans="1:11">
      <c r="A8" s="136" t="s">
        <v>9</v>
      </c>
      <c r="B8" s="226"/>
      <c r="C8" s="137"/>
      <c r="D8" s="226"/>
      <c r="E8" s="137"/>
      <c r="F8" s="226"/>
      <c r="G8" s="137"/>
      <c r="H8" s="226"/>
      <c r="I8" s="137"/>
      <c r="J8" s="226"/>
      <c r="K8" s="137"/>
    </row>
    <row r="9" spans="1:11">
      <c r="A9" s="147" t="s">
        <v>0</v>
      </c>
      <c r="B9" s="179">
        <v>100</v>
      </c>
      <c r="C9" s="180">
        <v>100</v>
      </c>
      <c r="D9" s="179">
        <v>100</v>
      </c>
      <c r="E9" s="180">
        <v>100</v>
      </c>
      <c r="F9" s="179">
        <v>100</v>
      </c>
      <c r="G9" s="180">
        <v>100</v>
      </c>
      <c r="H9" s="179">
        <v>100</v>
      </c>
      <c r="I9" s="180">
        <v>100</v>
      </c>
      <c r="J9" s="179">
        <v>100</v>
      </c>
      <c r="K9" s="180">
        <v>100</v>
      </c>
    </row>
    <row r="10" spans="1:11">
      <c r="A10" s="142" t="s">
        <v>31</v>
      </c>
      <c r="B10" s="228">
        <v>4.5230627635241003</v>
      </c>
      <c r="C10" s="227">
        <v>4.5396538064244378</v>
      </c>
      <c r="D10" s="228">
        <v>4.9167234226982846</v>
      </c>
      <c r="E10" s="227">
        <v>5.1149599018439815</v>
      </c>
      <c r="F10" s="228">
        <v>4.9260927324751798</v>
      </c>
      <c r="G10" s="227">
        <v>4.8191714419470104</v>
      </c>
      <c r="H10" s="228">
        <v>4.3449519536177768</v>
      </c>
      <c r="I10" s="227">
        <v>4.9584415932541548</v>
      </c>
      <c r="J10" s="228">
        <v>4.7829774152142797</v>
      </c>
      <c r="K10" s="227">
        <v>4.9553811248728286</v>
      </c>
    </row>
    <row r="11" spans="1:11">
      <c r="A11" s="142" t="s">
        <v>32</v>
      </c>
      <c r="B11" s="228">
        <v>11.100361186157757</v>
      </c>
      <c r="C11" s="227">
        <v>10.888541781579802</v>
      </c>
      <c r="D11" s="228">
        <v>11.323302994654613</v>
      </c>
      <c r="E11" s="227">
        <v>11.140837397572287</v>
      </c>
      <c r="F11" s="228">
        <v>10.744883488043577</v>
      </c>
      <c r="G11" s="227">
        <v>11.510884873768649</v>
      </c>
      <c r="H11" s="228">
        <v>10.917226370566006</v>
      </c>
      <c r="I11" s="227">
        <v>11.059839893389906</v>
      </c>
      <c r="J11" s="228">
        <v>10.727613100057303</v>
      </c>
      <c r="K11" s="227">
        <v>10.80452776168854</v>
      </c>
    </row>
    <row r="12" spans="1:11">
      <c r="A12" s="142" t="s">
        <v>33</v>
      </c>
      <c r="B12" s="228">
        <v>15.484264543813561</v>
      </c>
      <c r="C12" s="227">
        <v>15.528525200659224</v>
      </c>
      <c r="D12" s="228">
        <v>16.143933296183931</v>
      </c>
      <c r="E12" s="227">
        <v>16.432525011841122</v>
      </c>
      <c r="F12" s="228">
        <v>16.523308146529327</v>
      </c>
      <c r="G12" s="227">
        <v>15.902286011144625</v>
      </c>
      <c r="H12" s="228">
        <v>16.0974242479327</v>
      </c>
      <c r="I12" s="227">
        <v>16.290091273404723</v>
      </c>
      <c r="J12" s="228">
        <v>16.81130569198989</v>
      </c>
      <c r="K12" s="227">
        <v>16.453763531215955</v>
      </c>
    </row>
    <row r="13" spans="1:11">
      <c r="A13" s="142" t="s">
        <v>34</v>
      </c>
      <c r="B13" s="228">
        <v>28.794280115402969</v>
      </c>
      <c r="C13" s="227">
        <v>28.78816369647555</v>
      </c>
      <c r="D13" s="228">
        <v>27.410851753245414</v>
      </c>
      <c r="E13" s="227">
        <v>27.423509594944772</v>
      </c>
      <c r="F13" s="228">
        <v>26.452574201975754</v>
      </c>
      <c r="G13" s="227">
        <v>26.172210337518987</v>
      </c>
      <c r="H13" s="228">
        <v>25.648805007253571</v>
      </c>
      <c r="I13" s="227">
        <v>24.319853257945496</v>
      </c>
      <c r="J13" s="228">
        <v>23.33127002168926</v>
      </c>
      <c r="K13" s="227">
        <v>25.100761979646531</v>
      </c>
    </row>
    <row r="14" spans="1:11">
      <c r="A14" s="142" t="s">
        <v>35</v>
      </c>
      <c r="B14" s="228">
        <v>27.507628720327805</v>
      </c>
      <c r="C14" s="227">
        <v>27.300728089617198</v>
      </c>
      <c r="D14" s="228">
        <v>27.044145873320534</v>
      </c>
      <c r="E14" s="227">
        <v>26.676468258522778</v>
      </c>
      <c r="F14" s="228">
        <v>27.024288324275108</v>
      </c>
      <c r="G14" s="227">
        <v>27.683035952379541</v>
      </c>
      <c r="H14" s="228">
        <v>28.49112741780943</v>
      </c>
      <c r="I14" s="227">
        <v>28.513375086400512</v>
      </c>
      <c r="J14" s="228">
        <v>28.768165273899911</v>
      </c>
      <c r="K14" s="227">
        <v>27.854197490479006</v>
      </c>
    </row>
    <row r="15" spans="1:11">
      <c r="A15" s="142" t="s">
        <v>36</v>
      </c>
      <c r="B15" s="228">
        <v>12.590402670773807</v>
      </c>
      <c r="C15" s="227">
        <v>12.954387425243782</v>
      </c>
      <c r="D15" s="228">
        <v>13.161042659897221</v>
      </c>
      <c r="E15" s="227">
        <v>13.211699835275063</v>
      </c>
      <c r="F15" s="228">
        <v>14.32885310670105</v>
      </c>
      <c r="G15" s="227">
        <v>13.912411383241185</v>
      </c>
      <c r="H15" s="228">
        <v>14.500465002820508</v>
      </c>
      <c r="I15" s="227">
        <v>14.858398895605204</v>
      </c>
      <c r="J15" s="228">
        <v>15.578668497149353</v>
      </c>
      <c r="K15" s="227">
        <v>14.83136811209714</v>
      </c>
    </row>
    <row r="16" spans="1:11" ht="12.75" customHeight="1">
      <c r="A16" s="130" t="s">
        <v>29</v>
      </c>
      <c r="B16" s="202"/>
      <c r="C16" s="132"/>
      <c r="D16" s="202"/>
      <c r="E16" s="132"/>
      <c r="F16" s="202"/>
      <c r="G16" s="132"/>
      <c r="H16" s="202"/>
      <c r="I16" s="132"/>
      <c r="J16" s="202"/>
      <c r="K16" s="132"/>
    </row>
    <row r="17" spans="1:11">
      <c r="A17" s="147" t="s">
        <v>30</v>
      </c>
      <c r="B17" s="179">
        <v>100</v>
      </c>
      <c r="C17" s="180">
        <v>100</v>
      </c>
      <c r="D17" s="179">
        <v>100</v>
      </c>
      <c r="E17" s="180">
        <v>100</v>
      </c>
      <c r="F17" s="179">
        <v>100</v>
      </c>
      <c r="G17" s="180">
        <v>100</v>
      </c>
      <c r="H17" s="179">
        <v>100</v>
      </c>
      <c r="I17" s="180">
        <v>100</v>
      </c>
      <c r="J17" s="179">
        <v>100</v>
      </c>
      <c r="K17" s="180">
        <v>100</v>
      </c>
    </row>
    <row r="18" spans="1:11">
      <c r="A18" s="142" t="s">
        <v>31</v>
      </c>
      <c r="B18" s="228">
        <v>4.4197385118123576</v>
      </c>
      <c r="C18" s="227">
        <v>4.3259450009966418</v>
      </c>
      <c r="D18" s="228">
        <v>4.8186379136920099</v>
      </c>
      <c r="E18" s="227">
        <v>5.1404813214114213</v>
      </c>
      <c r="F18" s="228">
        <v>4.8821173144426719</v>
      </c>
      <c r="G18" s="227">
        <v>4.9443213074478596</v>
      </c>
      <c r="H18" s="228">
        <v>4.3993064993852293</v>
      </c>
      <c r="I18" s="227">
        <v>5.0773092851089681</v>
      </c>
      <c r="J18" s="228">
        <v>4.8093682160003208</v>
      </c>
      <c r="K18" s="227">
        <v>4.9971278333073164</v>
      </c>
    </row>
    <row r="19" spans="1:11">
      <c r="A19" s="142" t="s">
        <v>32</v>
      </c>
      <c r="B19" s="228">
        <v>11.567298953386656</v>
      </c>
      <c r="C19" s="227">
        <v>10.980284191182403</v>
      </c>
      <c r="D19" s="228">
        <v>11.440674500952708</v>
      </c>
      <c r="E19" s="227">
        <v>11.212659689728662</v>
      </c>
      <c r="F19" s="228">
        <v>10.687496776824174</v>
      </c>
      <c r="G19" s="227">
        <v>11.584563325690786</v>
      </c>
      <c r="H19" s="228">
        <v>11.114459994845223</v>
      </c>
      <c r="I19" s="227">
        <v>11.142861711288823</v>
      </c>
      <c r="J19" s="228">
        <v>10.642526957692359</v>
      </c>
      <c r="K19" s="227">
        <v>11.029960302632178</v>
      </c>
    </row>
    <row r="20" spans="1:11">
      <c r="A20" s="142" t="s">
        <v>33</v>
      </c>
      <c r="B20" s="228">
        <v>15.531281731093996</v>
      </c>
      <c r="C20" s="227">
        <v>15.658254456393156</v>
      </c>
      <c r="D20" s="228">
        <v>16.493604998241786</v>
      </c>
      <c r="E20" s="227">
        <v>16.652825898012882</v>
      </c>
      <c r="F20" s="228">
        <v>16.617851116508106</v>
      </c>
      <c r="G20" s="227">
        <v>15.697996024857991</v>
      </c>
      <c r="H20" s="228">
        <v>16.164404527002251</v>
      </c>
      <c r="I20" s="227">
        <v>16.426481371077717</v>
      </c>
      <c r="J20" s="228">
        <v>17.035924273290153</v>
      </c>
      <c r="K20" s="227">
        <v>16.401818552472207</v>
      </c>
    </row>
    <row r="21" spans="1:11">
      <c r="A21" s="142" t="s">
        <v>34</v>
      </c>
      <c r="B21" s="228">
        <v>28.759065836592789</v>
      </c>
      <c r="C21" s="227">
        <v>29.406600109396379</v>
      </c>
      <c r="D21" s="228">
        <v>27.962441631297892</v>
      </c>
      <c r="E21" s="227">
        <v>27.819448909208528</v>
      </c>
      <c r="F21" s="228">
        <v>26.857934940768267</v>
      </c>
      <c r="G21" s="227">
        <v>26.479185820721856</v>
      </c>
      <c r="H21" s="228">
        <v>25.858296210018199</v>
      </c>
      <c r="I21" s="227">
        <v>24.500270679577056</v>
      </c>
      <c r="J21" s="228">
        <v>23.546558018659759</v>
      </c>
      <c r="K21" s="227">
        <v>25.014869377219629</v>
      </c>
    </row>
    <row r="22" spans="1:11">
      <c r="A22" s="142" t="s">
        <v>35</v>
      </c>
      <c r="B22" s="228">
        <v>27.958523298147892</v>
      </c>
      <c r="C22" s="227">
        <v>27.887072959890251</v>
      </c>
      <c r="D22" s="228">
        <v>27.327439218861166</v>
      </c>
      <c r="E22" s="227">
        <v>27.03876010524937</v>
      </c>
      <c r="F22" s="228">
        <v>27.305492484397419</v>
      </c>
      <c r="G22" s="227">
        <v>27.852030870296684</v>
      </c>
      <c r="H22" s="228">
        <v>28.919989690445774</v>
      </c>
      <c r="I22" s="227">
        <v>28.659279512639706</v>
      </c>
      <c r="J22" s="228">
        <v>28.966670084205177</v>
      </c>
      <c r="K22" s="227">
        <v>28.199414599804808</v>
      </c>
    </row>
    <row r="23" spans="1:11">
      <c r="A23" s="142" t="s">
        <v>36</v>
      </c>
      <c r="B23" s="228">
        <v>11.76409166896631</v>
      </c>
      <c r="C23" s="227">
        <v>11.741843282141172</v>
      </c>
      <c r="D23" s="228">
        <v>11.957201736954442</v>
      </c>
      <c r="E23" s="227">
        <v>12.135824076389138</v>
      </c>
      <c r="F23" s="228">
        <v>13.64910736705936</v>
      </c>
      <c r="G23" s="227">
        <v>13.441902650984822</v>
      </c>
      <c r="H23" s="228">
        <v>13.543543078303319</v>
      </c>
      <c r="I23" s="227">
        <v>14.193797440307728</v>
      </c>
      <c r="J23" s="228">
        <v>14.998952450152228</v>
      </c>
      <c r="K23" s="227">
        <v>14.356809334563861</v>
      </c>
    </row>
    <row r="24" spans="1:11">
      <c r="A24" s="147" t="s">
        <v>10</v>
      </c>
      <c r="B24" s="179">
        <v>100</v>
      </c>
      <c r="C24" s="180">
        <v>100</v>
      </c>
      <c r="D24" s="179">
        <v>100</v>
      </c>
      <c r="E24" s="180">
        <v>100</v>
      </c>
      <c r="F24" s="179">
        <v>100</v>
      </c>
      <c r="G24" s="180">
        <v>100</v>
      </c>
      <c r="H24" s="179">
        <v>100</v>
      </c>
      <c r="I24" s="180">
        <v>100</v>
      </c>
      <c r="J24" s="179">
        <v>100</v>
      </c>
      <c r="K24" s="180">
        <v>100</v>
      </c>
    </row>
    <row r="25" spans="1:11">
      <c r="A25" s="142" t="s">
        <v>31</v>
      </c>
      <c r="B25" s="228">
        <v>4.9284176646393716</v>
      </c>
      <c r="C25" s="227">
        <v>5.4102646191422199</v>
      </c>
      <c r="D25" s="228">
        <v>5.3284333286135386</v>
      </c>
      <c r="E25" s="227">
        <v>5.0027908355936201</v>
      </c>
      <c r="F25" s="228">
        <v>5.1313019540105795</v>
      </c>
      <c r="G25" s="227">
        <v>4.2147879134013309</v>
      </c>
      <c r="H25" s="228">
        <v>4.0744323412448065</v>
      </c>
      <c r="I25" s="227">
        <v>4.3425257426914428</v>
      </c>
      <c r="J25" s="228">
        <v>4.638923156657639</v>
      </c>
      <c r="K25" s="227">
        <v>4.7218972668297354</v>
      </c>
    </row>
    <row r="26" spans="1:11">
      <c r="A26" s="142" t="s">
        <v>32</v>
      </c>
      <c r="B26" s="228">
        <v>9.2685016824461304</v>
      </c>
      <c r="C26" s="227">
        <v>10.514799887206646</v>
      </c>
      <c r="D26" s="228">
        <v>10.83064090517075</v>
      </c>
      <c r="E26" s="227">
        <v>10.825171592782201</v>
      </c>
      <c r="F26" s="228">
        <v>11.012675878944906</v>
      </c>
      <c r="G26" s="227">
        <v>11.155071125409629</v>
      </c>
      <c r="H26" s="228">
        <v>9.9356053702691209</v>
      </c>
      <c r="I26" s="227">
        <v>10.629660314830156</v>
      </c>
      <c r="J26" s="228">
        <v>11.19205604179289</v>
      </c>
      <c r="K26" s="227">
        <v>9.543713164279584</v>
      </c>
    </row>
    <row r="27" spans="1:11">
      <c r="A27" s="142" t="s">
        <v>33</v>
      </c>
      <c r="B27" s="228">
        <v>15.299809810437438</v>
      </c>
      <c r="C27" s="227">
        <v>15.000031802637077</v>
      </c>
      <c r="D27" s="228">
        <v>14.676200651331625</v>
      </c>
      <c r="E27" s="227">
        <v>15.464281665082286</v>
      </c>
      <c r="F27" s="228">
        <v>16.082127820360576</v>
      </c>
      <c r="G27" s="227">
        <v>16.888859206923474</v>
      </c>
      <c r="H27" s="228">
        <v>15.764067048922161</v>
      </c>
      <c r="I27" s="227">
        <v>15.583382648834181</v>
      </c>
      <c r="J27" s="228">
        <v>15.585224549186211</v>
      </c>
      <c r="K27" s="227">
        <v>16.744284975848874</v>
      </c>
    </row>
    <row r="28" spans="1:11">
      <c r="A28" s="142" t="s">
        <v>34</v>
      </c>
      <c r="B28" s="228">
        <v>28.932430455409953</v>
      </c>
      <c r="C28" s="227">
        <v>26.268766206093808</v>
      </c>
      <c r="D28" s="228">
        <v>25.095575836369022</v>
      </c>
      <c r="E28" s="227">
        <v>25.683318652375263</v>
      </c>
      <c r="F28" s="228">
        <v>24.560977365144481</v>
      </c>
      <c r="G28" s="227">
        <v>24.689740300714131</v>
      </c>
      <c r="H28" s="228">
        <v>24.606178706780131</v>
      </c>
      <c r="I28" s="227">
        <v>23.385015978222278</v>
      </c>
      <c r="J28" s="228">
        <v>22.156119899070269</v>
      </c>
      <c r="K28" s="227">
        <v>25.581148025494088</v>
      </c>
    </row>
    <row r="29" spans="1:11">
      <c r="A29" s="142" t="s">
        <v>35</v>
      </c>
      <c r="B29" s="228">
        <v>25.738708800969757</v>
      </c>
      <c r="C29" s="227">
        <v>24.912065708488548</v>
      </c>
      <c r="D29" s="228">
        <v>25.855033660715439</v>
      </c>
      <c r="E29" s="227">
        <v>25.084161135870087</v>
      </c>
      <c r="F29" s="228">
        <v>25.712062326819961</v>
      </c>
      <c r="G29" s="227">
        <v>26.8669124640458</v>
      </c>
      <c r="H29" s="228">
        <v>26.356703256648583</v>
      </c>
      <c r="I29" s="227">
        <v>27.757367735826726</v>
      </c>
      <c r="J29" s="228">
        <v>27.684626221777751</v>
      </c>
      <c r="K29" s="227">
        <v>25.923443532370914</v>
      </c>
    </row>
    <row r="30" spans="1:11">
      <c r="A30" s="142" t="s">
        <v>36</v>
      </c>
      <c r="B30" s="228">
        <v>15.832131586097354</v>
      </c>
      <c r="C30" s="227">
        <v>17.894071776431701</v>
      </c>
      <c r="D30" s="228">
        <v>18.214115617799632</v>
      </c>
      <c r="E30" s="227">
        <v>17.940276118296545</v>
      </c>
      <c r="F30" s="228">
        <v>17.500854654719493</v>
      </c>
      <c r="G30" s="227">
        <v>16.184628989505633</v>
      </c>
      <c r="H30" s="228">
        <v>19.263013276135201</v>
      </c>
      <c r="I30" s="227">
        <v>18.302047579595218</v>
      </c>
      <c r="J30" s="228">
        <v>18.743050131515236</v>
      </c>
      <c r="K30" s="227"/>
    </row>
    <row r="31" spans="1:11" ht="12.75" customHeight="1">
      <c r="A31" s="130" t="s">
        <v>390</v>
      </c>
      <c r="B31" s="202"/>
      <c r="C31" s="132"/>
      <c r="D31" s="202"/>
      <c r="E31" s="132"/>
      <c r="F31" s="202"/>
      <c r="G31" s="132"/>
      <c r="H31" s="202"/>
      <c r="I31" s="132"/>
      <c r="J31" s="202"/>
      <c r="K31" s="132"/>
    </row>
    <row r="32" spans="1:11">
      <c r="A32" s="147" t="s">
        <v>3</v>
      </c>
      <c r="B32" s="179">
        <v>100</v>
      </c>
      <c r="C32" s="180">
        <v>100</v>
      </c>
      <c r="D32" s="179">
        <v>100</v>
      </c>
      <c r="E32" s="180">
        <v>100</v>
      </c>
      <c r="F32" s="179">
        <v>100</v>
      </c>
      <c r="G32" s="180">
        <v>100</v>
      </c>
      <c r="H32" s="179">
        <v>100</v>
      </c>
      <c r="I32" s="180">
        <v>100</v>
      </c>
      <c r="J32" s="179">
        <v>100</v>
      </c>
      <c r="K32" s="180">
        <v>100</v>
      </c>
    </row>
    <row r="33" spans="1:11">
      <c r="A33" s="142" t="s">
        <v>31</v>
      </c>
      <c r="B33" s="228">
        <v>5.9024816318142115</v>
      </c>
      <c r="C33" s="227">
        <v>5.0813008130081299</v>
      </c>
      <c r="D33" s="228">
        <v>5.5641202533379497</v>
      </c>
      <c r="E33" s="227">
        <v>5.5672279569237642</v>
      </c>
      <c r="F33" s="228">
        <v>5.3825045755350391</v>
      </c>
      <c r="G33" s="227">
        <v>5.994472243979585</v>
      </c>
      <c r="H33" s="228">
        <v>5.9169557786954385</v>
      </c>
      <c r="I33" s="227">
        <v>5.2632849017492802</v>
      </c>
      <c r="J33" s="228">
        <v>5.705356529588963</v>
      </c>
      <c r="K33" s="227">
        <v>5.8938355671018954</v>
      </c>
    </row>
    <row r="34" spans="1:11">
      <c r="A34" s="142" t="s">
        <v>32</v>
      </c>
      <c r="B34" s="228">
        <v>9.9632636284231619</v>
      </c>
      <c r="C34" s="227">
        <v>8.9190596339460928</v>
      </c>
      <c r="D34" s="228">
        <v>9.1099051352488924</v>
      </c>
      <c r="E34" s="227">
        <v>9.6142525095662936</v>
      </c>
      <c r="F34" s="228">
        <v>9.7602952711432884</v>
      </c>
      <c r="G34" s="227">
        <v>11.46635203025299</v>
      </c>
      <c r="H34" s="228">
        <v>11.722912097718643</v>
      </c>
      <c r="I34" s="227">
        <v>11.266919080403186</v>
      </c>
      <c r="J34" s="228">
        <v>10.224407092323846</v>
      </c>
      <c r="K34" s="227">
        <v>10.875275519465239</v>
      </c>
    </row>
    <row r="35" spans="1:11">
      <c r="A35" s="142" t="s">
        <v>33</v>
      </c>
      <c r="B35" s="228">
        <v>14.961722242203153</v>
      </c>
      <c r="C35" s="227">
        <v>15.166306219712444</v>
      </c>
      <c r="D35" s="228">
        <v>14.700176081331145</v>
      </c>
      <c r="E35" s="227">
        <v>15.633151649868559</v>
      </c>
      <c r="F35" s="228">
        <v>14.77396476139949</v>
      </c>
      <c r="G35" s="227">
        <v>12.655468138074166</v>
      </c>
      <c r="H35" s="228">
        <v>13.759287647520482</v>
      </c>
      <c r="I35" s="227">
        <v>15.868522848752049</v>
      </c>
      <c r="J35" s="228">
        <v>16.50280140904497</v>
      </c>
      <c r="K35" s="227">
        <v>15.672315516007739</v>
      </c>
    </row>
    <row r="36" spans="1:11">
      <c r="A36" s="142" t="s">
        <v>34</v>
      </c>
      <c r="B36" s="228">
        <v>27.751631300416175</v>
      </c>
      <c r="C36" s="227">
        <v>27.005486803636508</v>
      </c>
      <c r="D36" s="228">
        <v>26.385052762135793</v>
      </c>
      <c r="E36" s="227">
        <v>27.619692863595301</v>
      </c>
      <c r="F36" s="228">
        <v>26.185767991816071</v>
      </c>
      <c r="G36" s="227">
        <v>24.026531233318199</v>
      </c>
      <c r="H36" s="228">
        <v>20.683551298131349</v>
      </c>
      <c r="I36" s="227">
        <v>20.892183620134219</v>
      </c>
      <c r="J36" s="228">
        <v>23.812712804058364</v>
      </c>
      <c r="K36" s="227">
        <v>23.940060410193862</v>
      </c>
    </row>
    <row r="37" spans="1:11">
      <c r="A37" s="142" t="s">
        <v>35</v>
      </c>
      <c r="B37" s="228">
        <v>28.104608744797822</v>
      </c>
      <c r="C37" s="227">
        <v>28.702591213104249</v>
      </c>
      <c r="D37" s="228">
        <v>29.144075373768114</v>
      </c>
      <c r="E37" s="227">
        <v>28.736944672817515</v>
      </c>
      <c r="F37" s="228">
        <v>29.060295524987119</v>
      </c>
      <c r="G37" s="227">
        <v>31.223090853758922</v>
      </c>
      <c r="H37" s="228">
        <v>32.181775062284387</v>
      </c>
      <c r="I37" s="227">
        <v>31.209293458719738</v>
      </c>
      <c r="J37" s="228">
        <v>28.324158841364692</v>
      </c>
      <c r="K37" s="227">
        <v>30.101371954879635</v>
      </c>
    </row>
    <row r="38" spans="1:11">
      <c r="A38" s="142" t="s">
        <v>36</v>
      </c>
      <c r="B38" s="228">
        <v>13.316292452345477</v>
      </c>
      <c r="C38" s="227">
        <v>15.125255316592575</v>
      </c>
      <c r="D38" s="228">
        <v>15.096670394178108</v>
      </c>
      <c r="E38" s="227">
        <v>12.828730347228564</v>
      </c>
      <c r="F38" s="228">
        <v>14.83717187511899</v>
      </c>
      <c r="G38" s="227">
        <v>14.634085500616134</v>
      </c>
      <c r="H38" s="228">
        <v>15.735518115649702</v>
      </c>
      <c r="I38" s="227">
        <v>15.49979609024153</v>
      </c>
      <c r="J38" s="228">
        <v>15.430563323619165</v>
      </c>
      <c r="K38" s="227">
        <v>13.517141032351629</v>
      </c>
    </row>
    <row r="39" spans="1:11" ht="13.5" customHeight="1">
      <c r="A39" s="147" t="s">
        <v>4</v>
      </c>
      <c r="B39" s="179">
        <v>100</v>
      </c>
      <c r="C39" s="180">
        <v>100</v>
      </c>
      <c r="D39" s="179">
        <v>100</v>
      </c>
      <c r="E39" s="180">
        <v>100</v>
      </c>
      <c r="F39" s="179">
        <v>100</v>
      </c>
      <c r="G39" s="180">
        <v>100</v>
      </c>
      <c r="H39" s="179">
        <v>100</v>
      </c>
      <c r="I39" s="180">
        <v>100</v>
      </c>
      <c r="J39" s="179">
        <v>100</v>
      </c>
      <c r="K39" s="180">
        <v>100</v>
      </c>
    </row>
    <row r="40" spans="1:11" ht="13.5" customHeight="1">
      <c r="A40" s="142" t="s">
        <v>31</v>
      </c>
      <c r="B40" s="228">
        <v>3.1805570968815893</v>
      </c>
      <c r="C40" s="227">
        <v>3.4367949532341799</v>
      </c>
      <c r="D40" s="228">
        <v>3.4221651415422487</v>
      </c>
      <c r="E40" s="227">
        <v>4.2109970170741153</v>
      </c>
      <c r="F40" s="228">
        <v>3.8549235233793722</v>
      </c>
      <c r="G40" s="227">
        <v>3.1900075871674956</v>
      </c>
      <c r="H40" s="228">
        <v>2.9745302713987476</v>
      </c>
      <c r="I40" s="227">
        <v>5.3954990657502391</v>
      </c>
      <c r="J40" s="228">
        <v>4.4920981216410372</v>
      </c>
      <c r="K40" s="227">
        <v>3.2020063888783792</v>
      </c>
    </row>
    <row r="41" spans="1:11" ht="13.5" customHeight="1">
      <c r="A41" s="142" t="s">
        <v>32</v>
      </c>
      <c r="B41" s="228">
        <v>9.0916657418710471</v>
      </c>
      <c r="C41" s="227">
        <v>9.1072875824151751</v>
      </c>
      <c r="D41" s="228">
        <v>10.024616043238616</v>
      </c>
      <c r="E41" s="227">
        <v>9.1974456992970772</v>
      </c>
      <c r="F41" s="228">
        <v>7.7556675612576633</v>
      </c>
      <c r="G41" s="227">
        <v>9.2925815620505734</v>
      </c>
      <c r="H41" s="228">
        <v>11.794015309672929</v>
      </c>
      <c r="I41" s="227">
        <v>12.556427032062128</v>
      </c>
      <c r="J41" s="228">
        <v>12.22157186186346</v>
      </c>
      <c r="K41" s="227">
        <v>11.116215967871833</v>
      </c>
    </row>
    <row r="42" spans="1:11" ht="13.5" customHeight="1">
      <c r="A42" s="142" t="s">
        <v>33</v>
      </c>
      <c r="B42" s="228">
        <v>14.57107979136611</v>
      </c>
      <c r="C42" s="227">
        <v>14.974371892318139</v>
      </c>
      <c r="D42" s="228">
        <v>14.188473270187831</v>
      </c>
      <c r="E42" s="227">
        <v>14.424382556154807</v>
      </c>
      <c r="F42" s="228">
        <v>15.412057341101001</v>
      </c>
      <c r="G42" s="227">
        <v>20.168276580565529</v>
      </c>
      <c r="H42" s="228">
        <v>15.06972860125261</v>
      </c>
      <c r="I42" s="227">
        <v>14.353824361044817</v>
      </c>
      <c r="J42" s="228">
        <v>17.147342095461077</v>
      </c>
      <c r="K42" s="227">
        <v>14.159851682891103</v>
      </c>
    </row>
    <row r="43" spans="1:11" ht="13.5" customHeight="1">
      <c r="A43" s="142" t="s">
        <v>34</v>
      </c>
      <c r="B43" s="228">
        <v>24.106647430917764</v>
      </c>
      <c r="C43" s="227">
        <v>26.102884804941624</v>
      </c>
      <c r="D43" s="228">
        <v>21.728474340450578</v>
      </c>
      <c r="E43" s="227">
        <v>29.141604454211816</v>
      </c>
      <c r="F43" s="228">
        <v>29.45004472954987</v>
      </c>
      <c r="G43" s="227">
        <v>23.958463088996343</v>
      </c>
      <c r="H43" s="228">
        <v>26.754070981210852</v>
      </c>
      <c r="I43" s="227">
        <v>21.674594469461884</v>
      </c>
      <c r="J43" s="228">
        <v>21.546320438461127</v>
      </c>
      <c r="K43" s="227">
        <v>23.393456534546971</v>
      </c>
    </row>
    <row r="44" spans="1:11" ht="13.5" customHeight="1">
      <c r="A44" s="142" t="s">
        <v>35</v>
      </c>
      <c r="B44" s="228">
        <v>32.06247919209855</v>
      </c>
      <c r="C44" s="227">
        <v>30.833680152454384</v>
      </c>
      <c r="D44" s="228">
        <v>31.73703644244662</v>
      </c>
      <c r="E44" s="227">
        <v>27.493633334605754</v>
      </c>
      <c r="F44" s="228">
        <v>28.802011738779427</v>
      </c>
      <c r="G44" s="227">
        <v>31.970851687861661</v>
      </c>
      <c r="H44" s="228">
        <v>28.891858037578288</v>
      </c>
      <c r="I44" s="227">
        <v>29.897645911072651</v>
      </c>
      <c r="J44" s="228">
        <v>29.800457617197896</v>
      </c>
      <c r="K44" s="227">
        <v>33.422157840969895</v>
      </c>
    </row>
    <row r="45" spans="1:11" ht="13.5" customHeight="1">
      <c r="A45" s="142" t="s">
        <v>36</v>
      </c>
      <c r="B45" s="228">
        <v>16.987570746864943</v>
      </c>
      <c r="C45" s="227">
        <v>15.544980614636497</v>
      </c>
      <c r="D45" s="228">
        <v>18.899234762134103</v>
      </c>
      <c r="E45" s="227">
        <v>15.531936938656429</v>
      </c>
      <c r="F45" s="228">
        <v>14.725295105932664</v>
      </c>
      <c r="G45" s="227">
        <v>11.419819493358398</v>
      </c>
      <c r="H45" s="228">
        <v>14.515796798886567</v>
      </c>
      <c r="I45" s="227">
        <v>16.122009160608282</v>
      </c>
      <c r="J45" s="228">
        <v>14.792209865375405</v>
      </c>
      <c r="K45" s="227">
        <v>14.706311584841819</v>
      </c>
    </row>
    <row r="46" spans="1:11" ht="13.5" customHeight="1">
      <c r="A46" s="147" t="s">
        <v>5</v>
      </c>
      <c r="B46" s="179">
        <v>100</v>
      </c>
      <c r="C46" s="180">
        <v>100</v>
      </c>
      <c r="D46" s="179">
        <v>100</v>
      </c>
      <c r="E46" s="180">
        <v>100</v>
      </c>
      <c r="F46" s="179">
        <v>100</v>
      </c>
      <c r="G46" s="180">
        <v>100</v>
      </c>
      <c r="H46" s="179">
        <v>100</v>
      </c>
      <c r="I46" s="180">
        <v>100</v>
      </c>
      <c r="J46" s="179">
        <v>100</v>
      </c>
      <c r="K46" s="180">
        <v>100</v>
      </c>
    </row>
    <row r="47" spans="1:11" ht="13.5" customHeight="1">
      <c r="A47" s="142" t="s">
        <v>31</v>
      </c>
      <c r="B47" s="228">
        <v>4.2365160349854225</v>
      </c>
      <c r="C47" s="227">
        <v>5.9803305594378697</v>
      </c>
      <c r="D47" s="228">
        <v>4.6426534574791898</v>
      </c>
      <c r="E47" s="227">
        <v>3.4096571656368346</v>
      </c>
      <c r="F47" s="228">
        <v>3.2278194116573551</v>
      </c>
      <c r="G47" s="227">
        <v>4.155359565807327</v>
      </c>
      <c r="H47" s="228">
        <v>5.338161640183043</v>
      </c>
      <c r="I47" s="227">
        <v>3.4654379014198886</v>
      </c>
      <c r="J47" s="228">
        <v>5.3456560604890679</v>
      </c>
      <c r="K47" s="227">
        <v>8.5930227145782911</v>
      </c>
    </row>
    <row r="48" spans="1:11" ht="13.5" customHeight="1">
      <c r="A48" s="142" t="s">
        <v>32</v>
      </c>
      <c r="B48" s="228">
        <v>12.817576009995834</v>
      </c>
      <c r="C48" s="227">
        <v>11.354806447063046</v>
      </c>
      <c r="D48" s="228">
        <v>9.9882732148693076</v>
      </c>
      <c r="E48" s="227">
        <v>10.381577636037473</v>
      </c>
      <c r="F48" s="228">
        <v>11.11869874666651</v>
      </c>
      <c r="G48" s="227">
        <v>12.469587797688671</v>
      </c>
      <c r="H48" s="228">
        <v>11.221009140153017</v>
      </c>
      <c r="I48" s="227">
        <v>10.510126239633831</v>
      </c>
      <c r="J48" s="228">
        <v>6.4551766739328</v>
      </c>
      <c r="K48" s="227">
        <v>5.7932647551666356</v>
      </c>
    </row>
    <row r="49" spans="1:11" ht="13.5" customHeight="1">
      <c r="A49" s="142" t="s">
        <v>33</v>
      </c>
      <c r="B49" s="228">
        <v>11.812135568513121</v>
      </c>
      <c r="C49" s="227">
        <v>15.114310992575877</v>
      </c>
      <c r="D49" s="228">
        <v>16.551428040473429</v>
      </c>
      <c r="E49" s="227">
        <v>17.390248156268687</v>
      </c>
      <c r="F49" s="228">
        <v>15.130072350721447</v>
      </c>
      <c r="G49" s="227">
        <v>13.87790670472091</v>
      </c>
      <c r="H49" s="228">
        <v>16.715910592248285</v>
      </c>
      <c r="I49" s="227">
        <v>14.030932401506016</v>
      </c>
      <c r="J49" s="228">
        <v>16.667755596604913</v>
      </c>
      <c r="K49" s="227">
        <v>15.62267268665053</v>
      </c>
    </row>
    <row r="50" spans="1:11" ht="13.5" customHeight="1">
      <c r="A50" s="142" t="s">
        <v>34</v>
      </c>
      <c r="B50" s="228">
        <v>26.058803623490213</v>
      </c>
      <c r="C50" s="227">
        <v>23.835412686404492</v>
      </c>
      <c r="D50" s="228">
        <v>24.821695193299711</v>
      </c>
      <c r="E50" s="227">
        <v>23.84019334263504</v>
      </c>
      <c r="F50" s="228">
        <v>18.316683052034826</v>
      </c>
      <c r="G50" s="227">
        <v>17.499298179946663</v>
      </c>
      <c r="H50" s="228">
        <v>17.479791974441202</v>
      </c>
      <c r="I50" s="227">
        <v>20.152816398848337</v>
      </c>
      <c r="J50" s="228">
        <v>20.057495500739485</v>
      </c>
      <c r="K50" s="227">
        <v>19.639615527834668</v>
      </c>
    </row>
    <row r="51" spans="1:11" ht="13.5" customHeight="1">
      <c r="A51" s="142" t="s">
        <v>35</v>
      </c>
      <c r="B51" s="228">
        <v>28.660584131611827</v>
      </c>
      <c r="C51" s="227">
        <v>26.033158522355716</v>
      </c>
      <c r="D51" s="228">
        <v>25.861085656796089</v>
      </c>
      <c r="E51" s="227">
        <v>24.262507474586407</v>
      </c>
      <c r="F51" s="228">
        <v>31.29212854762844</v>
      </c>
      <c r="G51" s="227">
        <v>29.474102840031819</v>
      </c>
      <c r="H51" s="228">
        <v>27.209070490877863</v>
      </c>
      <c r="I51" s="227">
        <v>32.032384280335656</v>
      </c>
      <c r="J51" s="228">
        <v>27.780780584577187</v>
      </c>
      <c r="K51" s="227">
        <v>26.767012660584623</v>
      </c>
    </row>
    <row r="52" spans="1:11" ht="13.5" customHeight="1">
      <c r="A52" s="142" t="s">
        <v>36</v>
      </c>
      <c r="B52" s="228">
        <v>16.414384631403582</v>
      </c>
      <c r="C52" s="227">
        <v>17.681980792162996</v>
      </c>
      <c r="D52" s="228">
        <v>18.134864437082275</v>
      </c>
      <c r="E52" s="227">
        <v>20.71581622483556</v>
      </c>
      <c r="F52" s="228">
        <v>20.914597891291422</v>
      </c>
      <c r="G52" s="227">
        <v>22.523744911804613</v>
      </c>
      <c r="H52" s="228">
        <v>22.036056162096589</v>
      </c>
      <c r="I52" s="227">
        <v>19.808302778256266</v>
      </c>
      <c r="J52" s="228">
        <v>23.693135583656545</v>
      </c>
      <c r="K52" s="227">
        <v>23.584411655185253</v>
      </c>
    </row>
    <row r="53" spans="1:11" ht="13.5" customHeight="1">
      <c r="A53" s="147" t="s">
        <v>6</v>
      </c>
      <c r="B53" s="179">
        <v>100</v>
      </c>
      <c r="C53" s="180">
        <v>100</v>
      </c>
      <c r="D53" s="179">
        <v>100</v>
      </c>
      <c r="E53" s="180">
        <v>100</v>
      </c>
      <c r="F53" s="179">
        <v>100</v>
      </c>
      <c r="G53" s="180">
        <v>100</v>
      </c>
      <c r="H53" s="179">
        <v>100</v>
      </c>
      <c r="I53" s="180">
        <v>100</v>
      </c>
      <c r="J53" s="179">
        <v>100</v>
      </c>
      <c r="K53" s="180">
        <v>100</v>
      </c>
    </row>
    <row r="54" spans="1:11" ht="13.5" customHeight="1">
      <c r="A54" s="142" t="s">
        <v>31</v>
      </c>
      <c r="B54" s="228">
        <v>7.7817959557887226</v>
      </c>
      <c r="C54" s="227">
        <v>9.5554777738886951</v>
      </c>
      <c r="D54" s="228">
        <v>8.6758844045839556</v>
      </c>
      <c r="E54" s="227">
        <v>5.7302564715729059</v>
      </c>
      <c r="F54" s="228">
        <v>6.7055656194641555</v>
      </c>
      <c r="G54" s="227">
        <v>4.8640363888064861</v>
      </c>
      <c r="H54" s="228">
        <v>4.5456345670211293</v>
      </c>
      <c r="I54" s="227">
        <v>4.7844102641197424</v>
      </c>
      <c r="J54" s="228">
        <v>6.1269228607296098</v>
      </c>
      <c r="K54" s="227">
        <v>5.7895801037945676</v>
      </c>
    </row>
    <row r="55" spans="1:11" ht="13.5" customHeight="1">
      <c r="A55" s="142" t="s">
        <v>32</v>
      </c>
      <c r="B55" s="228">
        <v>11.042632302755564</v>
      </c>
      <c r="C55" s="227">
        <v>10.3965198259913</v>
      </c>
      <c r="D55" s="228">
        <v>12.95984886231523</v>
      </c>
      <c r="E55" s="227">
        <v>13.477212490783364</v>
      </c>
      <c r="F55" s="228">
        <v>5.347438373850296</v>
      </c>
      <c r="G55" s="227">
        <v>10.372787501236033</v>
      </c>
      <c r="H55" s="228">
        <v>11.257648666310224</v>
      </c>
      <c r="I55" s="227">
        <v>15.230811151096034</v>
      </c>
      <c r="J55" s="228">
        <v>12.632328418054751</v>
      </c>
      <c r="K55" s="227">
        <v>9.5610394862265196</v>
      </c>
    </row>
    <row r="56" spans="1:11" ht="13.5" customHeight="1">
      <c r="A56" s="142" t="s">
        <v>33</v>
      </c>
      <c r="B56" s="228">
        <v>14.980899505933888</v>
      </c>
      <c r="C56" s="227">
        <v>13.44767238361918</v>
      </c>
      <c r="D56" s="228">
        <v>16.707149975087194</v>
      </c>
      <c r="E56" s="227">
        <v>16.016022000358703</v>
      </c>
      <c r="F56" s="228">
        <v>20.239799033197553</v>
      </c>
      <c r="G56" s="227">
        <v>18.123207752397903</v>
      </c>
      <c r="H56" s="228">
        <v>19.853858492247369</v>
      </c>
      <c r="I56" s="227">
        <v>19.070929915718459</v>
      </c>
      <c r="J56" s="228">
        <v>11.589627325701224</v>
      </c>
      <c r="K56" s="227">
        <v>15.128202659374729</v>
      </c>
    </row>
    <row r="57" spans="1:11" ht="13.5" customHeight="1">
      <c r="A57" s="142" t="s">
        <v>34</v>
      </c>
      <c r="B57" s="228">
        <v>22.140274028421537</v>
      </c>
      <c r="C57" s="227">
        <v>25.319265963298164</v>
      </c>
      <c r="D57" s="228">
        <v>25.271964789902007</v>
      </c>
      <c r="E57" s="227">
        <v>23.455092564915009</v>
      </c>
      <c r="F57" s="228">
        <v>18.986759009978282</v>
      </c>
      <c r="G57" s="227">
        <v>16.982102244635616</v>
      </c>
      <c r="H57" s="228">
        <v>17.565694370185547</v>
      </c>
      <c r="I57" s="227">
        <v>17.279125050503154</v>
      </c>
      <c r="J57" s="228">
        <v>18.950366303797942</v>
      </c>
      <c r="K57" s="227">
        <v>22.389971018399947</v>
      </c>
    </row>
    <row r="58" spans="1:11" ht="13.5" customHeight="1">
      <c r="A58" s="142" t="s">
        <v>35</v>
      </c>
      <c r="B58" s="228">
        <v>29.210003565425559</v>
      </c>
      <c r="C58" s="227">
        <v>25.621281064053203</v>
      </c>
      <c r="D58" s="228">
        <v>21.242318551735593</v>
      </c>
      <c r="E58" s="227">
        <v>23.466052888543473</v>
      </c>
      <c r="F58" s="228">
        <v>23.781738843239889</v>
      </c>
      <c r="G58" s="227">
        <v>26.76554929298922</v>
      </c>
      <c r="H58" s="228">
        <v>26.638151250519815</v>
      </c>
      <c r="I58" s="227">
        <v>24.863524039500511</v>
      </c>
      <c r="J58" s="228">
        <v>30.918476326094694</v>
      </c>
      <c r="K58" s="227">
        <v>28.596462511674481</v>
      </c>
    </row>
    <row r="59" spans="1:11" ht="13.5" customHeight="1">
      <c r="A59" s="142" t="s">
        <v>36</v>
      </c>
      <c r="B59" s="228">
        <v>14.844394641674732</v>
      </c>
      <c r="C59" s="227">
        <v>15.659782989149457</v>
      </c>
      <c r="D59" s="228">
        <v>15.142833416376018</v>
      </c>
      <c r="E59" s="227">
        <v>17.855363583826549</v>
      </c>
      <c r="F59" s="228">
        <v>24.938699120269824</v>
      </c>
      <c r="G59" s="227">
        <v>22.892316819934738</v>
      </c>
      <c r="H59" s="228">
        <v>20.139012653715916</v>
      </c>
      <c r="I59" s="227">
        <v>18.771199579062099</v>
      </c>
      <c r="J59" s="228">
        <v>19.782278765621779</v>
      </c>
      <c r="K59" s="227">
        <v>18.534744220529756</v>
      </c>
    </row>
    <row r="60" spans="1:11" ht="13.5" customHeight="1">
      <c r="A60" s="147" t="s">
        <v>2</v>
      </c>
      <c r="B60" s="179">
        <v>100</v>
      </c>
      <c r="C60" s="180">
        <v>100</v>
      </c>
      <c r="D60" s="179">
        <v>100</v>
      </c>
      <c r="E60" s="180">
        <v>100</v>
      </c>
      <c r="F60" s="179">
        <v>100</v>
      </c>
      <c r="G60" s="180">
        <v>100</v>
      </c>
      <c r="H60" s="179">
        <v>100</v>
      </c>
      <c r="I60" s="180">
        <v>100</v>
      </c>
      <c r="J60" s="179">
        <v>100</v>
      </c>
      <c r="K60" s="180">
        <v>100</v>
      </c>
    </row>
    <row r="61" spans="1:11" ht="13.5" customHeight="1">
      <c r="A61" s="142" t="s">
        <v>31</v>
      </c>
      <c r="B61" s="228">
        <v>2.7640993265993266</v>
      </c>
      <c r="C61" s="227">
        <v>2.977888088961516</v>
      </c>
      <c r="D61" s="228">
        <v>5.0795062355755993</v>
      </c>
      <c r="E61" s="227">
        <v>6.0191828023348508</v>
      </c>
      <c r="F61" s="228">
        <v>3.8120207608022385</v>
      </c>
      <c r="G61" s="227">
        <v>3.0342140626661638</v>
      </c>
      <c r="H61" s="228">
        <v>1.7499687075746926</v>
      </c>
      <c r="I61" s="227">
        <v>4.0173782977927797</v>
      </c>
      <c r="J61" s="228">
        <v>4.8258347118991587</v>
      </c>
      <c r="K61" s="227">
        <v>4.3526196758386728</v>
      </c>
    </row>
    <row r="62" spans="1:11" ht="13.5" customHeight="1">
      <c r="A62" s="142" t="s">
        <v>32</v>
      </c>
      <c r="B62" s="228">
        <v>9.3097643097643097</v>
      </c>
      <c r="C62" s="227">
        <v>11.309294402392588</v>
      </c>
      <c r="D62" s="228">
        <v>11.94869677528637</v>
      </c>
      <c r="E62" s="227">
        <v>7.5126642495307152</v>
      </c>
      <c r="F62" s="228">
        <v>7.4729276575749166</v>
      </c>
      <c r="G62" s="227">
        <v>10.383131761361989</v>
      </c>
      <c r="H62" s="228">
        <v>8.7416593651007606</v>
      </c>
      <c r="I62" s="227">
        <v>10.140128516743587</v>
      </c>
      <c r="J62" s="228">
        <v>11.516111745380833</v>
      </c>
      <c r="K62" s="227">
        <v>9.7300226159065204</v>
      </c>
    </row>
    <row r="63" spans="1:11" ht="13.5" customHeight="1">
      <c r="A63" s="142" t="s">
        <v>33</v>
      </c>
      <c r="B63" s="228">
        <v>16.303661616161616</v>
      </c>
      <c r="C63" s="227">
        <v>16.16744004398744</v>
      </c>
      <c r="D63" s="228">
        <v>15.61805246776345</v>
      </c>
      <c r="E63" s="227">
        <v>15.698526575638356</v>
      </c>
      <c r="F63" s="228">
        <v>18.409726820307995</v>
      </c>
      <c r="G63" s="227">
        <v>17.025339095294719</v>
      </c>
      <c r="H63" s="228">
        <v>15.893663524586218</v>
      </c>
      <c r="I63" s="227">
        <v>16.23532537566054</v>
      </c>
      <c r="J63" s="228">
        <v>18.448239707355715</v>
      </c>
      <c r="K63" s="227">
        <v>17.45947983415002</v>
      </c>
    </row>
    <row r="64" spans="1:11" ht="13.5" customHeight="1">
      <c r="A64" s="142" t="s">
        <v>34</v>
      </c>
      <c r="B64" s="228">
        <v>29.132996632996633</v>
      </c>
      <c r="C64" s="227">
        <v>27.897081721060012</v>
      </c>
      <c r="D64" s="228">
        <v>30.902623388172522</v>
      </c>
      <c r="E64" s="227">
        <v>27.967805806269126</v>
      </c>
      <c r="F64" s="228">
        <v>24.409961767658427</v>
      </c>
      <c r="G64" s="227">
        <v>27.263455049933778</v>
      </c>
      <c r="H64" s="228">
        <v>28.449628823693661</v>
      </c>
      <c r="I64" s="227">
        <v>25.823402643154463</v>
      </c>
      <c r="J64" s="228">
        <v>17.849903306228011</v>
      </c>
      <c r="K64" s="227">
        <v>24.80917828872974</v>
      </c>
    </row>
    <row r="65" spans="1:11" ht="13.5" customHeight="1">
      <c r="A65" s="142" t="s">
        <v>35</v>
      </c>
      <c r="B65" s="228">
        <v>27.971380471380471</v>
      </c>
      <c r="C65" s="227">
        <v>25.404288775494472</v>
      </c>
      <c r="D65" s="228">
        <v>24.220288382138094</v>
      </c>
      <c r="E65" s="227">
        <v>27.919463087248321</v>
      </c>
      <c r="F65" s="228">
        <v>24.379525406352123</v>
      </c>
      <c r="G65" s="227">
        <v>24.517822442646249</v>
      </c>
      <c r="H65" s="228">
        <v>28.662898737711707</v>
      </c>
      <c r="I65" s="227">
        <v>26.285905472294115</v>
      </c>
      <c r="J65" s="228">
        <v>30.779375101936207</v>
      </c>
      <c r="K65" s="227">
        <v>28.722672446287223</v>
      </c>
    </row>
    <row r="66" spans="1:11" ht="13.5" customHeight="1">
      <c r="A66" s="142" t="s">
        <v>36</v>
      </c>
      <c r="B66" s="228">
        <v>14.518097643097644</v>
      </c>
      <c r="C66" s="227">
        <v>16.244006968103967</v>
      </c>
      <c r="D66" s="228">
        <v>12.230832751063964</v>
      </c>
      <c r="E66" s="227">
        <v>14.88235747897863</v>
      </c>
      <c r="F66" s="228">
        <v>21.515837587304297</v>
      </c>
      <c r="G66" s="227">
        <v>17.7760375880971</v>
      </c>
      <c r="H66" s="228">
        <v>16.502180841332962</v>
      </c>
      <c r="I66" s="227">
        <v>17.497859694354513</v>
      </c>
      <c r="J66" s="228">
        <v>16.580535427200076</v>
      </c>
      <c r="K66" s="227">
        <v>14.926027139087825</v>
      </c>
    </row>
    <row r="67" spans="1:11" ht="11.25" customHeight="1">
      <c r="A67" s="147" t="s">
        <v>8</v>
      </c>
      <c r="B67" s="179">
        <v>100</v>
      </c>
      <c r="C67" s="180">
        <v>100</v>
      </c>
      <c r="D67" s="179">
        <v>100</v>
      </c>
      <c r="E67" s="180">
        <v>100</v>
      </c>
      <c r="F67" s="179">
        <v>100</v>
      </c>
      <c r="G67" s="180">
        <v>100</v>
      </c>
      <c r="H67" s="179">
        <v>100</v>
      </c>
      <c r="I67" s="180">
        <v>100</v>
      </c>
      <c r="J67" s="179">
        <v>100</v>
      </c>
      <c r="K67" s="180">
        <v>100</v>
      </c>
    </row>
    <row r="68" spans="1:11" ht="11.25" customHeight="1">
      <c r="A68" s="142" t="s">
        <v>31</v>
      </c>
      <c r="B68" s="228">
        <v>3.091585309158531</v>
      </c>
      <c r="C68" s="227">
        <v>2.9805522452394837</v>
      </c>
      <c r="D68" s="228">
        <v>3.437850490076559</v>
      </c>
      <c r="E68" s="227">
        <v>4.28543028254765</v>
      </c>
      <c r="F68" s="228">
        <v>4.9578071991083785</v>
      </c>
      <c r="G68" s="227">
        <v>5.0516114438107937</v>
      </c>
      <c r="H68" s="228">
        <v>6.6699489199335344</v>
      </c>
      <c r="I68" s="227">
        <v>5.9690833275738937</v>
      </c>
      <c r="J68" s="228">
        <v>4.0047911098295383</v>
      </c>
      <c r="K68" s="227">
        <v>2.9553961322520275</v>
      </c>
    </row>
    <row r="69" spans="1:11" ht="11.25" customHeight="1">
      <c r="A69" s="142" t="s">
        <v>32</v>
      </c>
      <c r="B69" s="228">
        <v>12.733367589126232</v>
      </c>
      <c r="C69" s="227">
        <v>11.923476761581176</v>
      </c>
      <c r="D69" s="228">
        <v>11.379041302969718</v>
      </c>
      <c r="E69" s="227">
        <v>10.325290126984916</v>
      </c>
      <c r="F69" s="228">
        <v>11.539639187252753</v>
      </c>
      <c r="G69" s="227">
        <v>12.971319038491302</v>
      </c>
      <c r="H69" s="228">
        <v>8.9568588836236067</v>
      </c>
      <c r="I69" s="227">
        <v>8.7290068422143889</v>
      </c>
      <c r="J69" s="228">
        <v>10.723435403196291</v>
      </c>
      <c r="K69" s="227">
        <v>11.212235986097497</v>
      </c>
    </row>
    <row r="70" spans="1:11" ht="11.25" customHeight="1">
      <c r="A70" s="142" t="s">
        <v>33</v>
      </c>
      <c r="B70" s="228">
        <v>14.81807727128141</v>
      </c>
      <c r="C70" s="227">
        <v>15.059966023479296</v>
      </c>
      <c r="D70" s="228">
        <v>16.489491393182814</v>
      </c>
      <c r="E70" s="227">
        <v>19.249024626624585</v>
      </c>
      <c r="F70" s="228">
        <v>16.897941187277247</v>
      </c>
      <c r="G70" s="227">
        <v>17.672901313204672</v>
      </c>
      <c r="H70" s="228">
        <v>19.183949781525016</v>
      </c>
      <c r="I70" s="227">
        <v>18.722786647314948</v>
      </c>
      <c r="J70" s="228">
        <v>18.512316035800239</v>
      </c>
      <c r="K70" s="227">
        <v>16.430131004366814</v>
      </c>
    </row>
    <row r="71" spans="1:11" ht="11.25" customHeight="1">
      <c r="A71" s="142" t="s">
        <v>34</v>
      </c>
      <c r="B71" s="228">
        <v>33.195086740561308</v>
      </c>
      <c r="C71" s="227">
        <v>31.489135120058826</v>
      </c>
      <c r="D71" s="228">
        <v>30.729750816794265</v>
      </c>
      <c r="E71" s="227">
        <v>28.334285927288089</v>
      </c>
      <c r="F71" s="228">
        <v>30.297982828938508</v>
      </c>
      <c r="G71" s="227">
        <v>31.472860833640897</v>
      </c>
      <c r="H71" s="228">
        <v>27.936488399286109</v>
      </c>
      <c r="I71" s="227">
        <v>27.34697168659433</v>
      </c>
      <c r="J71" s="228">
        <v>27.721893819246507</v>
      </c>
      <c r="K71" s="227">
        <v>30.537608056322966</v>
      </c>
    </row>
    <row r="72" spans="1:11" ht="11.25" customHeight="1">
      <c r="A72" s="142" t="s">
        <v>35</v>
      </c>
      <c r="B72" s="228">
        <v>22.355575130294355</v>
      </c>
      <c r="C72" s="227">
        <v>27.41955931945536</v>
      </c>
      <c r="D72" s="228">
        <v>24.531867167308725</v>
      </c>
      <c r="E72" s="227">
        <v>25.086354712855048</v>
      </c>
      <c r="F72" s="228">
        <v>23.907212580680717</v>
      </c>
      <c r="G72" s="227">
        <v>21.144619194456681</v>
      </c>
      <c r="H72" s="228">
        <v>24.851990891747182</v>
      </c>
      <c r="I72" s="227">
        <v>23.14142880180616</v>
      </c>
      <c r="J72" s="228">
        <v>21.258331762174631</v>
      </c>
      <c r="K72" s="227">
        <v>21.089920684430975</v>
      </c>
    </row>
    <row r="73" spans="1:11" ht="11.25" customHeight="1">
      <c r="A73" s="142" t="s">
        <v>36</v>
      </c>
      <c r="B73" s="228">
        <v>13.806307959578165</v>
      </c>
      <c r="C73" s="227">
        <v>11.127310530185856</v>
      </c>
      <c r="D73" s="228">
        <v>13.431998829667918</v>
      </c>
      <c r="E73" s="227">
        <v>12.719614323699711</v>
      </c>
      <c r="F73" s="228">
        <v>12.399417016742397</v>
      </c>
      <c r="G73" s="227">
        <v>11.686688176395652</v>
      </c>
      <c r="H73" s="228">
        <v>12.400763123884547</v>
      </c>
      <c r="I73" s="227">
        <v>16.090722694496279</v>
      </c>
      <c r="J73" s="228">
        <v>17.779231869752792</v>
      </c>
      <c r="K73" s="227">
        <v>17.774708136529721</v>
      </c>
    </row>
    <row r="74" spans="1:11" ht="11.25" customHeight="1">
      <c r="A74" s="147" t="s">
        <v>46</v>
      </c>
      <c r="B74" s="179">
        <v>100</v>
      </c>
      <c r="C74" s="180">
        <v>100</v>
      </c>
      <c r="D74" s="179">
        <v>100</v>
      </c>
      <c r="E74" s="180">
        <v>100</v>
      </c>
      <c r="F74" s="179">
        <v>100</v>
      </c>
      <c r="G74" s="180">
        <v>100</v>
      </c>
      <c r="H74" s="179">
        <v>100</v>
      </c>
      <c r="I74" s="180">
        <v>100</v>
      </c>
      <c r="J74" s="179">
        <v>100</v>
      </c>
      <c r="K74" s="180">
        <v>100</v>
      </c>
    </row>
    <row r="75" spans="1:11" ht="11.25" customHeight="1">
      <c r="A75" s="142" t="s">
        <v>31</v>
      </c>
      <c r="B75" s="228">
        <v>3.0370701205895489</v>
      </c>
      <c r="C75" s="227">
        <v>3.6909725176550667</v>
      </c>
      <c r="D75" s="228">
        <v>3.1067581136506748</v>
      </c>
      <c r="E75" s="227">
        <v>3.5409177328163786</v>
      </c>
      <c r="F75" s="228">
        <v>3.7350807395272643</v>
      </c>
      <c r="G75" s="227">
        <v>3.2796998749478954</v>
      </c>
      <c r="H75" s="228">
        <v>3.1491635034443974</v>
      </c>
      <c r="I75" s="227">
        <v>2.1930684976295569</v>
      </c>
      <c r="J75" s="228">
        <v>1.6593593484264564</v>
      </c>
      <c r="K75" s="227">
        <v>1.3684290953545233</v>
      </c>
    </row>
    <row r="76" spans="1:11" ht="11.25" customHeight="1">
      <c r="A76" s="142" t="s">
        <v>32</v>
      </c>
      <c r="B76" s="228">
        <v>11.954460802076399</v>
      </c>
      <c r="C76" s="227">
        <v>12.389177231345188</v>
      </c>
      <c r="D76" s="228">
        <v>8.9211865416361746</v>
      </c>
      <c r="E76" s="227">
        <v>8.5405441307109236</v>
      </c>
      <c r="F76" s="228">
        <v>10.420469615414619</v>
      </c>
      <c r="G76" s="227">
        <v>11.771571488120051</v>
      </c>
      <c r="H76" s="228">
        <v>10.801266942880062</v>
      </c>
      <c r="I76" s="227">
        <v>8.7485695602419487</v>
      </c>
      <c r="J76" s="228">
        <v>8.7383563994944691</v>
      </c>
      <c r="K76" s="227">
        <v>8.8409229828850862</v>
      </c>
    </row>
    <row r="77" spans="1:11" ht="11.25" customHeight="1">
      <c r="A77" s="142" t="s">
        <v>33</v>
      </c>
      <c r="B77" s="228">
        <v>15.058103769371433</v>
      </c>
      <c r="C77" s="227">
        <v>13.362545733004339</v>
      </c>
      <c r="D77" s="228">
        <v>16.056263721302269</v>
      </c>
      <c r="E77" s="227">
        <v>16.038323273750716</v>
      </c>
      <c r="F77" s="228">
        <v>14.677431936968564</v>
      </c>
      <c r="G77" s="227">
        <v>16.044185077115465</v>
      </c>
      <c r="H77" s="228">
        <v>13.955392363609299</v>
      </c>
      <c r="I77" s="227">
        <v>14.383684812816741</v>
      </c>
      <c r="J77" s="228">
        <v>14.49813546363764</v>
      </c>
      <c r="K77" s="227">
        <v>12.386155256723717</v>
      </c>
    </row>
    <row r="78" spans="1:11" ht="11.25" customHeight="1">
      <c r="A78" s="142" t="s">
        <v>34</v>
      </c>
      <c r="B78" s="228">
        <v>27.795427540933876</v>
      </c>
      <c r="C78" s="227">
        <v>26.300519016421337</v>
      </c>
      <c r="D78" s="228">
        <v>27.926785683895233</v>
      </c>
      <c r="E78" s="227">
        <v>25.420717482087856</v>
      </c>
      <c r="F78" s="228">
        <v>26.405335829627894</v>
      </c>
      <c r="G78" s="227">
        <v>29.299708211754901</v>
      </c>
      <c r="H78" s="228">
        <v>27.511350385789068</v>
      </c>
      <c r="I78" s="227">
        <v>26.159882295242763</v>
      </c>
      <c r="J78" s="228">
        <v>28.460314240689023</v>
      </c>
      <c r="K78" s="227">
        <v>32.763600244498775</v>
      </c>
    </row>
    <row r="79" spans="1:11" ht="11.25" customHeight="1">
      <c r="A79" s="142" t="s">
        <v>35</v>
      </c>
      <c r="B79" s="228">
        <v>25.451052103786225</v>
      </c>
      <c r="C79" s="227">
        <v>26.182251340083383</v>
      </c>
      <c r="D79" s="228">
        <v>26.397658231079497</v>
      </c>
      <c r="E79" s="227">
        <v>30.686846715207267</v>
      </c>
      <c r="F79" s="228">
        <v>29.228488961697479</v>
      </c>
      <c r="G79" s="227">
        <v>24.776990412671946</v>
      </c>
      <c r="H79" s="228">
        <v>29.702036867045429</v>
      </c>
      <c r="I79" s="227">
        <v>29.743338237698218</v>
      </c>
      <c r="J79" s="228">
        <v>26.328969746142207</v>
      </c>
      <c r="K79" s="227">
        <v>26.47616136919315</v>
      </c>
    </row>
    <row r="80" spans="1:11" ht="11.25" customHeight="1">
      <c r="A80" s="142" t="s">
        <v>36</v>
      </c>
      <c r="B80" s="228">
        <v>16.703885663242517</v>
      </c>
      <c r="C80" s="227">
        <v>18.074534161490682</v>
      </c>
      <c r="D80" s="228">
        <v>17.591347708436157</v>
      </c>
      <c r="E80" s="227">
        <v>15.772650665426861</v>
      </c>
      <c r="F80" s="228">
        <v>15.533192916764177</v>
      </c>
      <c r="G80" s="227">
        <v>14.827844935389745</v>
      </c>
      <c r="H80" s="228">
        <v>14.880789937231748</v>
      </c>
      <c r="I80" s="227">
        <v>18.771456596370768</v>
      </c>
      <c r="J80" s="228">
        <v>20.314864801610209</v>
      </c>
      <c r="K80" s="227">
        <v>18.164731051344742</v>
      </c>
    </row>
    <row r="81" spans="1:11" ht="11.25" customHeight="1">
      <c r="A81" s="147" t="s">
        <v>47</v>
      </c>
      <c r="B81" s="179">
        <v>100</v>
      </c>
      <c r="C81" s="180">
        <v>100</v>
      </c>
      <c r="D81" s="179">
        <v>100</v>
      </c>
      <c r="E81" s="180">
        <v>100</v>
      </c>
      <c r="F81" s="179">
        <v>100</v>
      </c>
      <c r="G81" s="180">
        <v>100</v>
      </c>
      <c r="H81" s="179">
        <v>100</v>
      </c>
      <c r="I81" s="180">
        <v>100</v>
      </c>
      <c r="J81" s="179">
        <v>100</v>
      </c>
      <c r="K81" s="180">
        <v>100</v>
      </c>
    </row>
    <row r="82" spans="1:11" ht="11.25" customHeight="1">
      <c r="A82" s="142" t="s">
        <v>31</v>
      </c>
      <c r="B82" s="228">
        <v>8.2863588783345357</v>
      </c>
      <c r="C82" s="227">
        <v>7.7467373830711006</v>
      </c>
      <c r="D82" s="228">
        <v>8.3123960722912038</v>
      </c>
      <c r="E82" s="227">
        <v>9.305579849571453</v>
      </c>
      <c r="F82" s="228">
        <v>8.4512744483092881</v>
      </c>
      <c r="G82" s="227">
        <v>8.868789868231131</v>
      </c>
      <c r="H82" s="228">
        <v>4.0345342852399133</v>
      </c>
      <c r="I82" s="227">
        <v>8.0784089122476015</v>
      </c>
      <c r="J82" s="228">
        <v>7.2541196877710323</v>
      </c>
      <c r="K82" s="227">
        <v>8.0525498105699249</v>
      </c>
    </row>
    <row r="83" spans="1:11" ht="11.25" customHeight="1">
      <c r="A83" s="142" t="s">
        <v>32</v>
      </c>
      <c r="B83" s="228">
        <v>14.046824916941361</v>
      </c>
      <c r="C83" s="227">
        <v>14.758673940836193</v>
      </c>
      <c r="D83" s="228">
        <v>15.246574178591802</v>
      </c>
      <c r="E83" s="227">
        <v>15.50230307270713</v>
      </c>
      <c r="F83" s="228">
        <v>12.269487369561499</v>
      </c>
      <c r="G83" s="227">
        <v>10.850561065325698</v>
      </c>
      <c r="H83" s="228">
        <v>14.325442944901686</v>
      </c>
      <c r="I83" s="227">
        <v>14.892302854704308</v>
      </c>
      <c r="J83" s="228">
        <v>15.114194854004047</v>
      </c>
      <c r="K83" s="227">
        <v>14.595655373545204</v>
      </c>
    </row>
    <row r="84" spans="1:11" ht="11.25" customHeight="1">
      <c r="A84" s="142" t="s">
        <v>33</v>
      </c>
      <c r="B84" s="228">
        <v>15.335452872756116</v>
      </c>
      <c r="C84" s="227">
        <v>16.411817571929468</v>
      </c>
      <c r="D84" s="228">
        <v>17.075094976271103</v>
      </c>
      <c r="E84" s="227">
        <v>18.65313975861466</v>
      </c>
      <c r="F84" s="228">
        <v>18.848149626503961</v>
      </c>
      <c r="G84" s="227">
        <v>17.48090981049495</v>
      </c>
      <c r="H84" s="228">
        <v>18.521856692203695</v>
      </c>
      <c r="I84" s="227">
        <v>16.215214608180041</v>
      </c>
      <c r="J84" s="228">
        <v>18.255565192252096</v>
      </c>
      <c r="K84" s="227">
        <v>16.880808961814168</v>
      </c>
    </row>
    <row r="85" spans="1:11" ht="11.25" customHeight="1">
      <c r="A85" s="142" t="s">
        <v>34</v>
      </c>
      <c r="B85" s="228">
        <v>31.049952212838168</v>
      </c>
      <c r="C85" s="227">
        <v>27.950912013771976</v>
      </c>
      <c r="D85" s="228">
        <v>28.857614487370885</v>
      </c>
      <c r="E85" s="227">
        <v>28.091656463179987</v>
      </c>
      <c r="F85" s="228">
        <v>25.422820322746194</v>
      </c>
      <c r="G85" s="227">
        <v>24.969153047446106</v>
      </c>
      <c r="H85" s="228">
        <v>27.724674462180687</v>
      </c>
      <c r="I85" s="227">
        <v>29.705994654448265</v>
      </c>
      <c r="J85" s="228">
        <v>28.289679098005205</v>
      </c>
      <c r="K85" s="227">
        <v>29.623592902504836</v>
      </c>
    </row>
    <row r="86" spans="1:11" ht="11.25" customHeight="1">
      <c r="A86" s="142" t="s">
        <v>35</v>
      </c>
      <c r="B86" s="228">
        <v>18.101906935315036</v>
      </c>
      <c r="C86" s="227">
        <v>22.150352527183202</v>
      </c>
      <c r="D86" s="228">
        <v>20.94332981344597</v>
      </c>
      <c r="E86" s="227">
        <v>17.074223077371581</v>
      </c>
      <c r="F86" s="228">
        <v>21.357130638079489</v>
      </c>
      <c r="G86" s="227">
        <v>25.720538250221164</v>
      </c>
      <c r="H86" s="228">
        <v>22.846943858067885</v>
      </c>
      <c r="I86" s="227">
        <v>19.695999820317589</v>
      </c>
      <c r="J86" s="228">
        <v>19.901127493495231</v>
      </c>
      <c r="K86" s="227">
        <v>19.840279102728339</v>
      </c>
    </row>
    <row r="87" spans="1:11" ht="11.25" customHeight="1">
      <c r="A87" s="142" t="s">
        <v>36</v>
      </c>
      <c r="B87" s="228">
        <v>13.17950418381478</v>
      </c>
      <c r="C87" s="227">
        <v>10.981506563208061</v>
      </c>
      <c r="D87" s="228">
        <v>9.5649904720290344</v>
      </c>
      <c r="E87" s="227">
        <v>11.373097778555186</v>
      </c>
      <c r="F87" s="228">
        <v>13.651137594799568</v>
      </c>
      <c r="G87" s="227">
        <v>12.110047958280951</v>
      </c>
      <c r="H87" s="228">
        <v>12.546547757406135</v>
      </c>
      <c r="I87" s="227">
        <v>11.412079150102194</v>
      </c>
      <c r="J87" s="228">
        <v>11.185313674472392</v>
      </c>
      <c r="K87" s="227">
        <v>11.007113848837525</v>
      </c>
    </row>
    <row r="88" spans="1:11" ht="11.25" customHeight="1">
      <c r="A88" s="147" t="s">
        <v>7</v>
      </c>
      <c r="B88" s="179">
        <v>100</v>
      </c>
      <c r="C88" s="180">
        <v>100</v>
      </c>
      <c r="D88" s="179">
        <v>100</v>
      </c>
      <c r="E88" s="180">
        <v>100</v>
      </c>
      <c r="F88" s="179">
        <v>100</v>
      </c>
      <c r="G88" s="180">
        <v>100</v>
      </c>
      <c r="H88" s="179">
        <v>100</v>
      </c>
      <c r="I88" s="180">
        <v>100</v>
      </c>
      <c r="J88" s="179">
        <v>100</v>
      </c>
      <c r="K88" s="180">
        <v>100</v>
      </c>
    </row>
    <row r="89" spans="1:11" ht="11.25" customHeight="1">
      <c r="A89" s="142" t="s">
        <v>31</v>
      </c>
      <c r="B89" s="228">
        <v>4.785965665565123</v>
      </c>
      <c r="C89" s="227">
        <v>3.3799372462163162</v>
      </c>
      <c r="D89" s="228">
        <v>4.0054410226782409</v>
      </c>
      <c r="E89" s="227">
        <v>4.2806723524524388</v>
      </c>
      <c r="F89" s="228">
        <v>3.3303569451926411</v>
      </c>
      <c r="G89" s="227">
        <v>4.4297166972531592</v>
      </c>
      <c r="H89" s="228">
        <v>6.2927854851264744</v>
      </c>
      <c r="I89" s="227">
        <v>6.4801319291907022</v>
      </c>
      <c r="J89" s="228">
        <v>3.6127146826367995</v>
      </c>
      <c r="K89" s="227">
        <v>2.9610323021705689</v>
      </c>
    </row>
    <row r="90" spans="1:11" ht="11.25" customHeight="1">
      <c r="A90" s="142" t="s">
        <v>32</v>
      </c>
      <c r="B90" s="228">
        <v>10.863114634688667</v>
      </c>
      <c r="C90" s="227">
        <v>10.191337516918912</v>
      </c>
      <c r="D90" s="228">
        <v>14.782176262807244</v>
      </c>
      <c r="E90" s="227">
        <v>12.790887593293517</v>
      </c>
      <c r="F90" s="228">
        <v>11.410881773435367</v>
      </c>
      <c r="G90" s="227">
        <v>12.085503488346175</v>
      </c>
      <c r="H90" s="228">
        <v>12.410245964251159</v>
      </c>
      <c r="I90" s="227">
        <v>10.35247264590561</v>
      </c>
      <c r="J90" s="228">
        <v>10.976347120049523</v>
      </c>
      <c r="K90" s="227">
        <v>9.0518714749615459</v>
      </c>
    </row>
    <row r="91" spans="1:11" ht="11.25" customHeight="1">
      <c r="A91" s="142" t="s">
        <v>33</v>
      </c>
      <c r="B91" s="228">
        <v>11.652085905093426</v>
      </c>
      <c r="C91" s="227">
        <v>12.491540543866126</v>
      </c>
      <c r="D91" s="228">
        <v>16.979793621424758</v>
      </c>
      <c r="E91" s="227">
        <v>19.525064089362942</v>
      </c>
      <c r="F91" s="228">
        <v>19.960741194441781</v>
      </c>
      <c r="G91" s="227">
        <v>15.597625398429315</v>
      </c>
      <c r="H91" s="228">
        <v>14.893895634334603</v>
      </c>
      <c r="I91" s="227">
        <v>12.592805479714519</v>
      </c>
      <c r="J91" s="228">
        <v>16.42961000820581</v>
      </c>
      <c r="K91" s="227">
        <v>20.515723807896087</v>
      </c>
    </row>
    <row r="92" spans="1:11" ht="11.25" customHeight="1">
      <c r="A92" s="142" t="s">
        <v>34</v>
      </c>
      <c r="B92" s="228">
        <v>38.07763968011777</v>
      </c>
      <c r="C92" s="227">
        <v>38.156761412575371</v>
      </c>
      <c r="D92" s="228">
        <v>26.667593005653107</v>
      </c>
      <c r="E92" s="227">
        <v>27.099326085258379</v>
      </c>
      <c r="F92" s="228">
        <v>28.332017327006664</v>
      </c>
      <c r="G92" s="227">
        <v>27.722507448492102</v>
      </c>
      <c r="H92" s="228">
        <v>22.99376541368699</v>
      </c>
      <c r="I92" s="227">
        <v>22.696884473001731</v>
      </c>
      <c r="J92" s="228">
        <v>22.149921540964254</v>
      </c>
      <c r="K92" s="227">
        <v>22.338061869765852</v>
      </c>
    </row>
    <row r="93" spans="1:11" ht="11.25" customHeight="1">
      <c r="A93" s="142" t="s">
        <v>35</v>
      </c>
      <c r="B93" s="228">
        <v>25.964745482008539</v>
      </c>
      <c r="C93" s="227">
        <v>25.38144456749108</v>
      </c>
      <c r="D93" s="228">
        <v>25.719070638223187</v>
      </c>
      <c r="E93" s="227">
        <v>25.753626996357028</v>
      </c>
      <c r="F93" s="228">
        <v>24.558153950601795</v>
      </c>
      <c r="G93" s="227">
        <v>28.770868780230472</v>
      </c>
      <c r="H93" s="228">
        <v>33.148793458413053</v>
      </c>
      <c r="I93" s="227">
        <v>32.292543400461206</v>
      </c>
      <c r="J93" s="228">
        <v>32.679268099563799</v>
      </c>
      <c r="K93" s="227">
        <v>33.108300575400222</v>
      </c>
    </row>
    <row r="94" spans="1:11" ht="11.25" customHeight="1">
      <c r="A94" s="142" t="s">
        <v>36</v>
      </c>
      <c r="B94" s="228">
        <v>8.6564486325264713</v>
      </c>
      <c r="C94" s="227">
        <v>10.398978712932202</v>
      </c>
      <c r="D94" s="228">
        <v>11.845925449213466</v>
      </c>
      <c r="E94" s="227">
        <v>10.550422883275694</v>
      </c>
      <c r="F94" s="228">
        <v>12.407848809321752</v>
      </c>
      <c r="G94" s="227">
        <v>11.393778187248776</v>
      </c>
      <c r="H94" s="228">
        <v>10.260514044187721</v>
      </c>
      <c r="I94" s="227">
        <v>15.585162071726232</v>
      </c>
      <c r="J94" s="228">
        <v>14.152138548579821</v>
      </c>
      <c r="K94" s="227">
        <v>12.02500996980573</v>
      </c>
    </row>
    <row r="95" spans="1:11" ht="11.25" customHeight="1">
      <c r="A95" s="147" t="s">
        <v>1</v>
      </c>
      <c r="B95" s="179">
        <v>100</v>
      </c>
      <c r="C95" s="180">
        <v>100</v>
      </c>
      <c r="D95" s="179">
        <v>100</v>
      </c>
      <c r="E95" s="180">
        <v>100</v>
      </c>
      <c r="F95" s="179">
        <v>100</v>
      </c>
      <c r="G95" s="180">
        <v>100</v>
      </c>
      <c r="H95" s="179">
        <v>100</v>
      </c>
      <c r="I95" s="180">
        <v>100</v>
      </c>
      <c r="J95" s="179">
        <v>100</v>
      </c>
      <c r="K95" s="180">
        <v>100</v>
      </c>
    </row>
    <row r="96" spans="1:11" ht="11.25" customHeight="1">
      <c r="A96" s="142" t="s">
        <v>31</v>
      </c>
      <c r="B96" s="228">
        <v>3.8803741539780354</v>
      </c>
      <c r="C96" s="227">
        <v>3.8596896423981599</v>
      </c>
      <c r="D96" s="228">
        <v>4.4262368630617903</v>
      </c>
      <c r="E96" s="227">
        <v>4.7693479391965772</v>
      </c>
      <c r="F96" s="228">
        <v>5.0146302402554097</v>
      </c>
      <c r="G96" s="227">
        <v>4.6208785112818287</v>
      </c>
      <c r="H96" s="228">
        <v>4.0074788958585055</v>
      </c>
      <c r="I96" s="227">
        <v>4.7053693536558781</v>
      </c>
      <c r="J96" s="228">
        <v>4.4335729364912053</v>
      </c>
      <c r="K96" s="227">
        <v>4.6746889857081237</v>
      </c>
    </row>
    <row r="97" spans="1:11" ht="11.25" customHeight="1">
      <c r="A97" s="142" t="s">
        <v>32</v>
      </c>
      <c r="B97" s="228">
        <v>11.308246086256677</v>
      </c>
      <c r="C97" s="227">
        <v>11.098965932010373</v>
      </c>
      <c r="D97" s="228">
        <v>11.548616485525534</v>
      </c>
      <c r="E97" s="227">
        <v>12.164131754394846</v>
      </c>
      <c r="F97" s="228">
        <v>12.452766780175065</v>
      </c>
      <c r="G97" s="227">
        <v>12.004848474793842</v>
      </c>
      <c r="H97" s="228">
        <v>10.182031780234897</v>
      </c>
      <c r="I97" s="227">
        <v>10.465680930767249</v>
      </c>
      <c r="J97" s="228">
        <v>10.470821649189787</v>
      </c>
      <c r="K97" s="227">
        <v>11.679210627068784</v>
      </c>
    </row>
    <row r="98" spans="1:11" ht="11.25" customHeight="1">
      <c r="A98" s="142" t="s">
        <v>33</v>
      </c>
      <c r="B98" s="228">
        <v>17.165379459268067</v>
      </c>
      <c r="C98" s="227">
        <v>16.616548746632763</v>
      </c>
      <c r="D98" s="228">
        <v>16.868557712798772</v>
      </c>
      <c r="E98" s="227">
        <v>16.130078217995631</v>
      </c>
      <c r="F98" s="228">
        <v>16.255799456279902</v>
      </c>
      <c r="G98" s="227">
        <v>15.945322974159787</v>
      </c>
      <c r="H98" s="228">
        <v>16.566586216796676</v>
      </c>
      <c r="I98" s="227">
        <v>17.414028898182469</v>
      </c>
      <c r="J98" s="228">
        <v>17.041762570501952</v>
      </c>
      <c r="K98" s="227">
        <v>17.134839900940676</v>
      </c>
    </row>
    <row r="99" spans="1:11" ht="11.25" customHeight="1">
      <c r="A99" s="142" t="s">
        <v>34</v>
      </c>
      <c r="B99" s="228">
        <v>29.363819436113474</v>
      </c>
      <c r="C99" s="227">
        <v>30.535648133326625</v>
      </c>
      <c r="D99" s="228">
        <v>28.491425238624004</v>
      </c>
      <c r="E99" s="227">
        <v>28.038259059811288</v>
      </c>
      <c r="F99" s="228">
        <v>28.207372894277455</v>
      </c>
      <c r="G99" s="227">
        <v>28.88399018277174</v>
      </c>
      <c r="H99" s="228">
        <v>28.729936989389344</v>
      </c>
      <c r="I99" s="227">
        <v>26.092105523952984</v>
      </c>
      <c r="J99" s="228">
        <v>23.896684735574954</v>
      </c>
      <c r="K99" s="227">
        <v>25.245007051434275</v>
      </c>
    </row>
    <row r="100" spans="1:11" ht="11.25" customHeight="1">
      <c r="A100" s="142" t="s">
        <v>35</v>
      </c>
      <c r="B100" s="228">
        <v>28.490863370437363</v>
      </c>
      <c r="C100" s="227">
        <v>28.118096875843239</v>
      </c>
      <c r="D100" s="228">
        <v>28.203954821270344</v>
      </c>
      <c r="E100" s="227">
        <v>27.677493232274376</v>
      </c>
      <c r="F100" s="228">
        <v>27.308502550049319</v>
      </c>
      <c r="G100" s="227">
        <v>27.012619928724519</v>
      </c>
      <c r="H100" s="228">
        <v>27.715639637336448</v>
      </c>
      <c r="I100" s="227">
        <v>28.770439815273619</v>
      </c>
      <c r="J100" s="228">
        <v>30.185377180037371</v>
      </c>
      <c r="K100" s="227">
        <v>27.349484591041044</v>
      </c>
    </row>
    <row r="101" spans="1:11" ht="11.25" customHeight="1">
      <c r="A101" s="142" t="s">
        <v>36</v>
      </c>
      <c r="B101" s="228">
        <v>9.7913174939463783</v>
      </c>
      <c r="C101" s="227">
        <v>9.771050669788842</v>
      </c>
      <c r="D101" s="228">
        <v>10.461208878719562</v>
      </c>
      <c r="E101" s="227">
        <v>11.220689796327276</v>
      </c>
      <c r="F101" s="228">
        <v>10.760928078962845</v>
      </c>
      <c r="G101" s="227">
        <v>11.532339928268289</v>
      </c>
      <c r="H101" s="228">
        <v>12.798326480384132</v>
      </c>
      <c r="I101" s="227">
        <v>12.552375478167798</v>
      </c>
      <c r="J101" s="228">
        <v>13.971780928204728</v>
      </c>
      <c r="K101" s="227">
        <v>13.916768843807095</v>
      </c>
    </row>
    <row r="102" spans="1:11" ht="12.75" customHeight="1">
      <c r="A102" s="130" t="s">
        <v>300</v>
      </c>
      <c r="B102" s="202"/>
      <c r="C102" s="202"/>
      <c r="D102" s="202"/>
      <c r="E102" s="202"/>
      <c r="F102" s="202"/>
      <c r="G102" s="202"/>
      <c r="H102" s="202"/>
      <c r="I102" s="202"/>
      <c r="J102" s="202"/>
      <c r="K102" s="202"/>
    </row>
    <row r="103" spans="1:11">
      <c r="A103" s="147" t="s">
        <v>282</v>
      </c>
      <c r="B103" s="179">
        <v>100</v>
      </c>
      <c r="C103" s="180">
        <v>100</v>
      </c>
      <c r="D103" s="179">
        <v>100</v>
      </c>
      <c r="E103" s="180">
        <v>100</v>
      </c>
      <c r="F103" s="179">
        <v>100</v>
      </c>
      <c r="G103" s="180">
        <v>100</v>
      </c>
      <c r="H103" s="179">
        <v>100</v>
      </c>
      <c r="I103" s="180">
        <v>100</v>
      </c>
      <c r="J103" s="179">
        <v>100</v>
      </c>
      <c r="K103" s="180">
        <v>100</v>
      </c>
    </row>
    <row r="104" spans="1:11">
      <c r="A104" s="142" t="s">
        <v>31</v>
      </c>
      <c r="B104" s="228">
        <v>2.008657862821722</v>
      </c>
      <c r="C104" s="227">
        <v>1.5848429518084648</v>
      </c>
      <c r="D104" s="228">
        <v>1.1763752515498171</v>
      </c>
      <c r="E104" s="227">
        <v>1.7326092578226013</v>
      </c>
      <c r="F104" s="228">
        <v>2.9406576347727911</v>
      </c>
      <c r="G104" s="227">
        <v>2.0995467373642351</v>
      </c>
      <c r="H104" s="228">
        <v>1.7946784190803893</v>
      </c>
      <c r="I104" s="227">
        <v>2.1793570219966156</v>
      </c>
      <c r="J104" s="228">
        <v>3.1025375279997327</v>
      </c>
      <c r="K104" s="227">
        <v>1.0645350709374348</v>
      </c>
    </row>
    <row r="105" spans="1:11">
      <c r="A105" s="142" t="s">
        <v>32</v>
      </c>
      <c r="B105" s="228">
        <v>15.752593990028299</v>
      </c>
      <c r="C105" s="227">
        <v>19.079662720800936</v>
      </c>
      <c r="D105" s="228">
        <v>21.371942572358556</v>
      </c>
      <c r="E105" s="227">
        <v>18.120141772768068</v>
      </c>
      <c r="F105" s="228">
        <v>20.024520180637879</v>
      </c>
      <c r="G105" s="227">
        <v>18.492901736081414</v>
      </c>
      <c r="H105" s="228">
        <v>19.004972779335862</v>
      </c>
      <c r="I105" s="227">
        <v>19.549238578680203</v>
      </c>
      <c r="J105" s="228">
        <v>24.781852830062519</v>
      </c>
      <c r="K105" s="227">
        <v>23.917943666774004</v>
      </c>
    </row>
    <row r="106" spans="1:11">
      <c r="A106" s="142" t="s">
        <v>33</v>
      </c>
      <c r="B106" s="228">
        <v>25.655235143511657</v>
      </c>
      <c r="C106" s="227">
        <v>27.220318815009335</v>
      </c>
      <c r="D106" s="228">
        <v>32.956064882970246</v>
      </c>
      <c r="E106" s="227">
        <v>28.816988393495492</v>
      </c>
      <c r="F106" s="228">
        <v>31.197960767710981</v>
      </c>
      <c r="G106" s="227">
        <v>31.371333276319163</v>
      </c>
      <c r="H106" s="228">
        <v>29.839032782635339</v>
      </c>
      <c r="I106" s="227">
        <v>31.731979695431473</v>
      </c>
      <c r="J106" s="228">
        <v>29.694761124669856</v>
      </c>
      <c r="K106" s="227">
        <v>32.254276135093669</v>
      </c>
    </row>
    <row r="107" spans="1:11">
      <c r="A107" s="142" t="s">
        <v>34</v>
      </c>
      <c r="B107" s="228">
        <v>37.846146071957961</v>
      </c>
      <c r="C107" s="227">
        <v>36.249307592885131</v>
      </c>
      <c r="D107" s="228">
        <v>28.60712308045542</v>
      </c>
      <c r="E107" s="227">
        <v>32.869377386330797</v>
      </c>
      <c r="F107" s="228">
        <v>32.454840530623763</v>
      </c>
      <c r="G107" s="227">
        <v>36.117762764046866</v>
      </c>
      <c r="H107" s="228">
        <v>35.983125545002473</v>
      </c>
      <c r="I107" s="227">
        <v>34.043993231810497</v>
      </c>
      <c r="J107" s="228">
        <v>30.886630336665437</v>
      </c>
      <c r="K107" s="227">
        <v>31.244672589169021</v>
      </c>
    </row>
    <row r="108" spans="1:11">
      <c r="A108" s="142" t="s">
        <v>35</v>
      </c>
      <c r="B108" s="228">
        <v>14.292211292278671</v>
      </c>
      <c r="C108" s="227">
        <v>12.911597562726957</v>
      </c>
      <c r="D108" s="228">
        <v>10.46177118083224</v>
      </c>
      <c r="E108" s="227">
        <v>11.349427280609683</v>
      </c>
      <c r="F108" s="228">
        <v>9.0689387524696592</v>
      </c>
      <c r="G108" s="227">
        <v>8.9818694945694002</v>
      </c>
      <c r="H108" s="228">
        <v>7.9116683556833447</v>
      </c>
      <c r="I108" s="227">
        <v>7.8186125211505919</v>
      </c>
      <c r="J108" s="228">
        <v>6.7633980809735554</v>
      </c>
      <c r="K108" s="227">
        <v>9.362983728903453</v>
      </c>
    </row>
    <row r="109" spans="1:11">
      <c r="A109" s="142" t="s">
        <v>36</v>
      </c>
      <c r="B109" s="228">
        <v>4.4451556394016984</v>
      </c>
      <c r="C109" s="227">
        <v>2.954270356769177</v>
      </c>
      <c r="D109" s="228">
        <v>5.4267230318337134</v>
      </c>
      <c r="E109" s="227">
        <v>7.1114559089733644</v>
      </c>
      <c r="F109" s="228">
        <v>4.3130821337849286</v>
      </c>
      <c r="G109" s="227">
        <v>2.9365859916189176</v>
      </c>
      <c r="H109" s="228">
        <v>5.4665221182625912</v>
      </c>
      <c r="I109" s="227">
        <v>4.6768189509306257</v>
      </c>
      <c r="J109" s="228">
        <v>4.7708200996288985</v>
      </c>
      <c r="K109" s="227">
        <v>2.1555888091224213</v>
      </c>
    </row>
    <row r="110" spans="1:11">
      <c r="A110" s="147" t="s">
        <v>290</v>
      </c>
      <c r="B110" s="179">
        <v>100</v>
      </c>
      <c r="C110" s="180">
        <v>100</v>
      </c>
      <c r="D110" s="179">
        <v>100</v>
      </c>
      <c r="E110" s="180">
        <v>100</v>
      </c>
      <c r="F110" s="179">
        <v>100</v>
      </c>
      <c r="G110" s="180">
        <v>100</v>
      </c>
      <c r="H110" s="179">
        <v>100</v>
      </c>
      <c r="I110" s="180">
        <v>100</v>
      </c>
      <c r="J110" s="179">
        <v>100</v>
      </c>
      <c r="K110" s="180">
        <v>100</v>
      </c>
    </row>
    <row r="111" spans="1:11">
      <c r="A111" s="142" t="s">
        <v>31</v>
      </c>
      <c r="B111" s="228">
        <v>2.0383440595303939</v>
      </c>
      <c r="C111" s="227">
        <v>2.4927401674590075</v>
      </c>
      <c r="D111" s="228">
        <v>2.2136580744202283</v>
      </c>
      <c r="E111" s="227">
        <v>1.9098975108157958</v>
      </c>
      <c r="F111" s="228">
        <v>2.5783102293665836</v>
      </c>
      <c r="G111" s="227">
        <v>2.4048402793002666</v>
      </c>
      <c r="H111" s="228">
        <v>2.0045937868589316</v>
      </c>
      <c r="I111" s="227">
        <v>1.8833502683002612</v>
      </c>
      <c r="J111" s="228">
        <v>1.9168869073329771</v>
      </c>
      <c r="K111" s="227">
        <v>1.5410604238790393</v>
      </c>
    </row>
    <row r="112" spans="1:11">
      <c r="A112" s="142" t="s">
        <v>32</v>
      </c>
      <c r="B112" s="228">
        <v>14.026911860827592</v>
      </c>
      <c r="C112" s="227">
        <v>13.445684254041618</v>
      </c>
      <c r="D112" s="228">
        <v>15.292583978315768</v>
      </c>
      <c r="E112" s="227">
        <v>16.320053547825466</v>
      </c>
      <c r="F112" s="228">
        <v>15.244655487825012</v>
      </c>
      <c r="G112" s="227">
        <v>16.187049792354415</v>
      </c>
      <c r="H112" s="228">
        <v>14.675641400838943</v>
      </c>
      <c r="I112" s="227">
        <v>15.338881284482254</v>
      </c>
      <c r="J112" s="228">
        <v>14.62276007311258</v>
      </c>
      <c r="K112" s="227">
        <v>14.973490747988604</v>
      </c>
    </row>
    <row r="113" spans="1:11">
      <c r="A113" s="142" t="s">
        <v>33</v>
      </c>
      <c r="B113" s="228">
        <v>20.413922268590678</v>
      </c>
      <c r="C113" s="227">
        <v>20.424950104534812</v>
      </c>
      <c r="D113" s="228">
        <v>21.878172227228529</v>
      </c>
      <c r="E113" s="227">
        <v>24.174361346291604</v>
      </c>
      <c r="F113" s="228">
        <v>24.835553471538862</v>
      </c>
      <c r="G113" s="227">
        <v>22.132826929416275</v>
      </c>
      <c r="H113" s="228">
        <v>24.156401592749265</v>
      </c>
      <c r="I113" s="227">
        <v>25.028971389702981</v>
      </c>
      <c r="J113" s="228">
        <v>25.780725708247616</v>
      </c>
      <c r="K113" s="227">
        <v>26.387667212722288</v>
      </c>
    </row>
    <row r="114" spans="1:11">
      <c r="A114" s="142" t="s">
        <v>34</v>
      </c>
      <c r="B114" s="228">
        <v>35.12824299864247</v>
      </c>
      <c r="C114" s="227">
        <v>36.808282816645601</v>
      </c>
      <c r="D114" s="228">
        <v>34.416417043920546</v>
      </c>
      <c r="E114" s="227">
        <v>33.755248081735637</v>
      </c>
      <c r="F114" s="228">
        <v>33.863766948229063</v>
      </c>
      <c r="G114" s="227">
        <v>34.692664030548272</v>
      </c>
      <c r="H114" s="228">
        <v>35.427674461915025</v>
      </c>
      <c r="I114" s="227">
        <v>33.05005752290419</v>
      </c>
      <c r="J114" s="228">
        <v>33.108578038406066</v>
      </c>
      <c r="K114" s="227">
        <v>34.615353577740301</v>
      </c>
    </row>
    <row r="115" spans="1:11">
      <c r="A115" s="142" t="s">
        <v>35</v>
      </c>
      <c r="B115" s="228">
        <v>20.874604052491328</v>
      </c>
      <c r="C115" s="227">
        <v>19.922098693060718</v>
      </c>
      <c r="D115" s="228">
        <v>18.573891301018321</v>
      </c>
      <c r="E115" s="227">
        <v>16.806834868508876</v>
      </c>
      <c r="F115" s="228">
        <v>17.073875456520735</v>
      </c>
      <c r="G115" s="227">
        <v>18.601511325477553</v>
      </c>
      <c r="H115" s="228">
        <v>17.247097844112769</v>
      </c>
      <c r="I115" s="227">
        <v>17.466179051585868</v>
      </c>
      <c r="J115" s="228">
        <v>16.098921613845512</v>
      </c>
      <c r="K115" s="227">
        <v>15.297896206392886</v>
      </c>
    </row>
    <row r="116" spans="1:11">
      <c r="A116" s="142" t="s">
        <v>36</v>
      </c>
      <c r="B116" s="228">
        <v>7.5179747599175419</v>
      </c>
      <c r="C116" s="227">
        <v>6.9062439642582438</v>
      </c>
      <c r="D116" s="228">
        <v>7.625277375096613</v>
      </c>
      <c r="E116" s="227">
        <v>7.0336046448226135</v>
      </c>
      <c r="F116" s="228">
        <v>6.4038384065197436</v>
      </c>
      <c r="G116" s="227">
        <v>5.9811076429032211</v>
      </c>
      <c r="H116" s="228">
        <v>6.4885909135250666</v>
      </c>
      <c r="I116" s="227">
        <v>7.2325604830244457</v>
      </c>
      <c r="J116" s="228">
        <v>8.4721276590552463</v>
      </c>
      <c r="K116" s="227">
        <v>7.1845318312768827</v>
      </c>
    </row>
    <row r="117" spans="1:11">
      <c r="A117" s="147" t="s">
        <v>284</v>
      </c>
      <c r="B117" s="179">
        <v>100</v>
      </c>
      <c r="C117" s="180">
        <v>100</v>
      </c>
      <c r="D117" s="179">
        <v>100</v>
      </c>
      <c r="E117" s="180">
        <v>100</v>
      </c>
      <c r="F117" s="179">
        <v>100</v>
      </c>
      <c r="G117" s="180">
        <v>100</v>
      </c>
      <c r="H117" s="179">
        <v>100</v>
      </c>
      <c r="I117" s="180">
        <v>100</v>
      </c>
      <c r="J117" s="179">
        <v>100</v>
      </c>
      <c r="K117" s="180">
        <v>100</v>
      </c>
    </row>
    <row r="118" spans="1:11">
      <c r="A118" s="142" t="s">
        <v>31</v>
      </c>
      <c r="B118" s="228">
        <v>5.7012613338101739</v>
      </c>
      <c r="C118" s="227">
        <v>5.4036432735119426</v>
      </c>
      <c r="D118" s="228">
        <v>5.9180005921302641</v>
      </c>
      <c r="E118" s="227">
        <v>6.1418058725144222</v>
      </c>
      <c r="F118" s="228">
        <v>5.8418486104645417</v>
      </c>
      <c r="G118" s="227">
        <v>5.8044872008107742</v>
      </c>
      <c r="H118" s="228">
        <v>5.1339210888002409</v>
      </c>
      <c r="I118" s="227">
        <v>5.7812446154241917</v>
      </c>
      <c r="J118" s="228">
        <v>5.3665753043427316</v>
      </c>
      <c r="K118" s="227">
        <v>5.6133535730508344</v>
      </c>
    </row>
    <row r="119" spans="1:11">
      <c r="A119" s="142" t="s">
        <v>32</v>
      </c>
      <c r="B119" s="228">
        <v>9.5584143732282616</v>
      </c>
      <c r="C119" s="227">
        <v>9.5084732135888324</v>
      </c>
      <c r="D119" s="228">
        <v>9.6475817523138137</v>
      </c>
      <c r="E119" s="227">
        <v>9.4289305548821201</v>
      </c>
      <c r="F119" s="228">
        <v>8.6480847153877178</v>
      </c>
      <c r="G119" s="227">
        <v>9.5051416304634682</v>
      </c>
      <c r="H119" s="228">
        <v>9.449010676812712</v>
      </c>
      <c r="I119" s="227">
        <v>9.7755502520770197</v>
      </c>
      <c r="J119" s="228">
        <v>9.6121770048903556</v>
      </c>
      <c r="K119" s="227">
        <v>9.8040816763626335</v>
      </c>
    </row>
    <row r="120" spans="1:11">
      <c r="A120" s="142" t="s">
        <v>33</v>
      </c>
      <c r="B120" s="228">
        <v>12.761079342610875</v>
      </c>
      <c r="C120" s="227">
        <v>13.169762977716774</v>
      </c>
      <c r="D120" s="228">
        <v>13.648098886873457</v>
      </c>
      <c r="E120" s="227">
        <v>13.805156393114364</v>
      </c>
      <c r="F120" s="228">
        <v>12.804858402153659</v>
      </c>
      <c r="G120" s="227">
        <v>12.909961035821762</v>
      </c>
      <c r="H120" s="228">
        <v>13.104970500486072</v>
      </c>
      <c r="I120" s="227">
        <v>13.691759821344931</v>
      </c>
      <c r="J120" s="228">
        <v>14.776208079065945</v>
      </c>
      <c r="K120" s="227">
        <v>14.433738573885233</v>
      </c>
    </row>
    <row r="121" spans="1:11">
      <c r="A121" s="142" t="s">
        <v>34</v>
      </c>
      <c r="B121" s="228">
        <v>25.619319027296179</v>
      </c>
      <c r="C121" s="227">
        <v>25.606552047309389</v>
      </c>
      <c r="D121" s="228">
        <v>25.164696723527214</v>
      </c>
      <c r="E121" s="227">
        <v>25.436479667003592</v>
      </c>
      <c r="F121" s="228">
        <v>23.585104810960292</v>
      </c>
      <c r="G121" s="227">
        <v>22.661428568260494</v>
      </c>
      <c r="H121" s="228">
        <v>22.304869514934129</v>
      </c>
      <c r="I121" s="227">
        <v>21.941597343665894</v>
      </c>
      <c r="J121" s="228">
        <v>21.290488248315107</v>
      </c>
      <c r="K121" s="227">
        <v>23.377766117035183</v>
      </c>
    </row>
    <row r="122" spans="1:11">
      <c r="A122" s="142" t="s">
        <v>35</v>
      </c>
      <c r="B122" s="228">
        <v>31.138701702744378</v>
      </c>
      <c r="C122" s="227">
        <v>30.679623501408731</v>
      </c>
      <c r="D122" s="228">
        <v>30.398053693566428</v>
      </c>
      <c r="E122" s="227">
        <v>30.011024218647179</v>
      </c>
      <c r="F122" s="228">
        <v>31.507506813517931</v>
      </c>
      <c r="G122" s="227">
        <v>31.845121272401077</v>
      </c>
      <c r="H122" s="228">
        <v>32.721780614126246</v>
      </c>
      <c r="I122" s="227">
        <v>31.821502191689198</v>
      </c>
      <c r="J122" s="228">
        <v>31.747034386288693</v>
      </c>
      <c r="K122" s="227">
        <v>30.372649966222514</v>
      </c>
    </row>
    <row r="123" spans="1:11">
      <c r="A123" s="142" t="s">
        <v>36</v>
      </c>
      <c r="B123" s="228">
        <v>15.221224220310138</v>
      </c>
      <c r="C123" s="227">
        <v>15.631944986464335</v>
      </c>
      <c r="D123" s="228">
        <v>15.223568351588817</v>
      </c>
      <c r="E123" s="227">
        <v>15.176603293838319</v>
      </c>
      <c r="F123" s="228">
        <v>17.612596647515858</v>
      </c>
      <c r="G123" s="227">
        <v>17.273860292242425</v>
      </c>
      <c r="H123" s="228">
        <v>17.285447604840602</v>
      </c>
      <c r="I123" s="227">
        <v>16.988345775798759</v>
      </c>
      <c r="J123" s="228">
        <v>17.207516977097168</v>
      </c>
      <c r="K123" s="227">
        <v>16.398410093443598</v>
      </c>
    </row>
    <row r="124" spans="1:11" ht="12.75" customHeight="1">
      <c r="A124" s="130" t="s">
        <v>301</v>
      </c>
      <c r="B124" s="202"/>
      <c r="C124" s="132"/>
      <c r="D124" s="202"/>
      <c r="E124" s="132"/>
      <c r="F124" s="202"/>
      <c r="G124" s="132"/>
      <c r="H124" s="202"/>
      <c r="I124" s="132"/>
      <c r="J124" s="202"/>
      <c r="K124" s="132"/>
    </row>
    <row r="125" spans="1:11">
      <c r="A125" s="147" t="s">
        <v>285</v>
      </c>
      <c r="B125" s="179">
        <v>100</v>
      </c>
      <c r="C125" s="180">
        <v>100</v>
      </c>
      <c r="D125" s="179">
        <v>100</v>
      </c>
      <c r="E125" s="180">
        <v>100</v>
      </c>
      <c r="F125" s="179">
        <v>100</v>
      </c>
      <c r="G125" s="180">
        <v>100</v>
      </c>
      <c r="H125" s="179">
        <v>100</v>
      </c>
      <c r="I125" s="180">
        <v>100</v>
      </c>
      <c r="J125" s="179">
        <v>100</v>
      </c>
      <c r="K125" s="180">
        <v>100</v>
      </c>
    </row>
    <row r="126" spans="1:11">
      <c r="A126" s="142" t="s">
        <v>31</v>
      </c>
      <c r="B126" s="228">
        <v>1.8076080755286452</v>
      </c>
      <c r="C126" s="227">
        <v>2.2883774049332053</v>
      </c>
      <c r="D126" s="228">
        <v>1.9759933529701739</v>
      </c>
      <c r="E126" s="227">
        <v>1.8523607523362695</v>
      </c>
      <c r="F126" s="228">
        <v>2.477938262575754</v>
      </c>
      <c r="G126" s="227">
        <v>2.2963047594176405</v>
      </c>
      <c r="H126" s="228">
        <v>1.9441456060415603</v>
      </c>
      <c r="I126" s="227">
        <v>1.9559671912405323</v>
      </c>
      <c r="J126" s="228">
        <v>2.2428477434447802</v>
      </c>
      <c r="K126" s="227">
        <v>1.4238009910850826</v>
      </c>
    </row>
    <row r="127" spans="1:11">
      <c r="A127" s="142" t="s">
        <v>32</v>
      </c>
      <c r="B127" s="228">
        <v>15.121556213997827</v>
      </c>
      <c r="C127" s="227">
        <v>14.674592520212167</v>
      </c>
      <c r="D127" s="228">
        <v>16.827123226108753</v>
      </c>
      <c r="E127" s="227">
        <v>15.799361450177624</v>
      </c>
      <c r="F127" s="228">
        <v>15.565808253780055</v>
      </c>
      <c r="G127" s="227">
        <v>16.80697917346739</v>
      </c>
      <c r="H127" s="228">
        <v>15.175077584616615</v>
      </c>
      <c r="I127" s="227">
        <v>15.15921667124524</v>
      </c>
      <c r="J127" s="228">
        <v>15.608398723072426</v>
      </c>
      <c r="K127" s="227">
        <v>15.431917949629606</v>
      </c>
    </row>
    <row r="128" spans="1:11">
      <c r="A128" s="142" t="s">
        <v>33</v>
      </c>
      <c r="B128" s="228">
        <v>22.358245762555899</v>
      </c>
      <c r="C128" s="227">
        <v>21.980411177297821</v>
      </c>
      <c r="D128" s="228">
        <v>23.000534758426799</v>
      </c>
      <c r="E128" s="227">
        <v>25.1336141353679</v>
      </c>
      <c r="F128" s="228">
        <v>27.336256641074296</v>
      </c>
      <c r="G128" s="227">
        <v>24.141150355813799</v>
      </c>
      <c r="H128" s="228">
        <v>25.232100849390342</v>
      </c>
      <c r="I128" s="227">
        <v>25.747969074997059</v>
      </c>
      <c r="J128" s="228">
        <v>25.197083049030123</v>
      </c>
      <c r="K128" s="227">
        <v>26.076688895039119</v>
      </c>
    </row>
    <row r="129" spans="1:11">
      <c r="A129" s="142" t="s">
        <v>34</v>
      </c>
      <c r="B129" s="228">
        <v>35.952297697701383</v>
      </c>
      <c r="C129" s="227">
        <v>37.125837703252209</v>
      </c>
      <c r="D129" s="228">
        <v>33.588054855414903</v>
      </c>
      <c r="E129" s="227">
        <v>33.407114650837826</v>
      </c>
      <c r="F129" s="228">
        <v>33.911927031145794</v>
      </c>
      <c r="G129" s="227">
        <v>34.714532871972317</v>
      </c>
      <c r="H129" s="228">
        <v>35.037555688695093</v>
      </c>
      <c r="I129" s="227">
        <v>32.241120835132058</v>
      </c>
      <c r="J129" s="228">
        <v>30.746783312213665</v>
      </c>
      <c r="K129" s="227">
        <v>34.157688787971225</v>
      </c>
    </row>
    <row r="130" spans="1:11">
      <c r="A130" s="142" t="s">
        <v>35</v>
      </c>
      <c r="B130" s="228">
        <v>18.179509358264166</v>
      </c>
      <c r="C130" s="227">
        <v>17.657782593506216</v>
      </c>
      <c r="D130" s="228">
        <v>17.03823958222651</v>
      </c>
      <c r="E130" s="227">
        <v>16.568152785619471</v>
      </c>
      <c r="F130" s="228">
        <v>14.697676067001956</v>
      </c>
      <c r="G130" s="227">
        <v>16.585166808121695</v>
      </c>
      <c r="H130" s="228">
        <v>15.867584567640236</v>
      </c>
      <c r="I130" s="227">
        <v>16.993524586947135</v>
      </c>
      <c r="J130" s="228">
        <v>16.852885271468953</v>
      </c>
      <c r="K130" s="227">
        <v>15.499794954879972</v>
      </c>
    </row>
    <row r="131" spans="1:11">
      <c r="A131" s="142" t="s">
        <v>36</v>
      </c>
      <c r="B131" s="228">
        <v>6.5807828919520768</v>
      </c>
      <c r="C131" s="227">
        <v>6.2729986007983785</v>
      </c>
      <c r="D131" s="228">
        <v>7.5700542248528544</v>
      </c>
      <c r="E131" s="227">
        <v>7.2393962256609088</v>
      </c>
      <c r="F131" s="228">
        <v>6.0103937444221422</v>
      </c>
      <c r="G131" s="227">
        <v>5.4558660312071554</v>
      </c>
      <c r="H131" s="228">
        <v>6.7435357036161534</v>
      </c>
      <c r="I131" s="227">
        <v>7.9022016404379736</v>
      </c>
      <c r="J131" s="228">
        <v>9.3520019007700554</v>
      </c>
      <c r="K131" s="227">
        <v>7.4101084213949937</v>
      </c>
    </row>
    <row r="132" spans="1:11">
      <c r="A132" s="147" t="s">
        <v>286</v>
      </c>
      <c r="B132" s="179">
        <v>100</v>
      </c>
      <c r="C132" s="180">
        <v>100</v>
      </c>
      <c r="D132" s="179">
        <v>100</v>
      </c>
      <c r="E132" s="180">
        <v>100</v>
      </c>
      <c r="F132" s="179">
        <v>100</v>
      </c>
      <c r="G132" s="180">
        <v>100</v>
      </c>
      <c r="H132" s="179">
        <v>100</v>
      </c>
      <c r="I132" s="180">
        <v>100</v>
      </c>
      <c r="J132" s="179">
        <v>100</v>
      </c>
      <c r="K132" s="180">
        <v>100</v>
      </c>
    </row>
    <row r="133" spans="1:11">
      <c r="A133" s="142" t="s">
        <v>31</v>
      </c>
      <c r="B133" s="228">
        <v>3.4713771897954042</v>
      </c>
      <c r="C133" s="227">
        <v>3.6252496973649198</v>
      </c>
      <c r="D133" s="228">
        <v>3.5907421027572495</v>
      </c>
      <c r="E133" s="227">
        <v>4.081410204865672</v>
      </c>
      <c r="F133" s="228">
        <v>4.0411577583159879</v>
      </c>
      <c r="G133" s="227">
        <v>3.1970120424262625</v>
      </c>
      <c r="H133" s="228">
        <v>2.711096203648053</v>
      </c>
      <c r="I133" s="227">
        <v>3.1151958008885807</v>
      </c>
      <c r="J133" s="228">
        <v>3.4541603408998118</v>
      </c>
      <c r="K133" s="227">
        <v>2.6971286729434554</v>
      </c>
    </row>
    <row r="134" spans="1:11">
      <c r="A134" s="142" t="s">
        <v>32</v>
      </c>
      <c r="B134" s="228">
        <v>12.01179553130833</v>
      </c>
      <c r="C134" s="227">
        <v>12.05237179703399</v>
      </c>
      <c r="D134" s="228">
        <v>12.1552048345891</v>
      </c>
      <c r="E134" s="227">
        <v>11.54752651281639</v>
      </c>
      <c r="F134" s="228">
        <v>12.779668367913205</v>
      </c>
      <c r="G134" s="227">
        <v>13.309402323017357</v>
      </c>
      <c r="H134" s="228">
        <v>13.273014862248797</v>
      </c>
      <c r="I134" s="227">
        <v>12.893416907018723</v>
      </c>
      <c r="J134" s="228">
        <v>12.063480424424931</v>
      </c>
      <c r="K134" s="227">
        <v>13.707350398391336</v>
      </c>
    </row>
    <row r="135" spans="1:11">
      <c r="A135" s="142" t="s">
        <v>33</v>
      </c>
      <c r="B135" s="228">
        <v>17.212902035190513</v>
      </c>
      <c r="C135" s="227">
        <v>17.132518560993617</v>
      </c>
      <c r="D135" s="228">
        <v>17.867563827284229</v>
      </c>
      <c r="E135" s="227">
        <v>17.33076022764838</v>
      </c>
      <c r="F135" s="228">
        <v>17.847208823032226</v>
      </c>
      <c r="G135" s="227">
        <v>18.626360007863045</v>
      </c>
      <c r="H135" s="228">
        <v>18.163816749442816</v>
      </c>
      <c r="I135" s="227">
        <v>19.18792089364338</v>
      </c>
      <c r="J135" s="228">
        <v>19.712561598109517</v>
      </c>
      <c r="K135" s="227">
        <v>20.380106028995009</v>
      </c>
    </row>
    <row r="136" spans="1:11">
      <c r="A136" s="142" t="s">
        <v>34</v>
      </c>
      <c r="B136" s="228">
        <v>32.266622068178016</v>
      </c>
      <c r="C136" s="227">
        <v>31.637639933588936</v>
      </c>
      <c r="D136" s="228">
        <v>31.470774041872847</v>
      </c>
      <c r="E136" s="227">
        <v>30.722167126787998</v>
      </c>
      <c r="F136" s="228">
        <v>30.491642605041587</v>
      </c>
      <c r="G136" s="227">
        <v>30.077348444056991</v>
      </c>
      <c r="H136" s="228">
        <v>28.18021306699675</v>
      </c>
      <c r="I136" s="227">
        <v>27.193476190159</v>
      </c>
      <c r="J136" s="228">
        <v>27.233988657781982</v>
      </c>
      <c r="K136" s="227">
        <v>27.910042923512911</v>
      </c>
    </row>
    <row r="137" spans="1:11">
      <c r="A137" s="142" t="s">
        <v>35</v>
      </c>
      <c r="B137" s="228">
        <v>25.018022018581419</v>
      </c>
      <c r="C137" s="227">
        <v>24.986788994951709</v>
      </c>
      <c r="D137" s="228">
        <v>24.675004677857711</v>
      </c>
      <c r="E137" s="227">
        <v>25.216614400457445</v>
      </c>
      <c r="F137" s="228">
        <v>24.228334719260172</v>
      </c>
      <c r="G137" s="227">
        <v>24.839363093254018</v>
      </c>
      <c r="H137" s="228">
        <v>25.414973260211092</v>
      </c>
      <c r="I137" s="227">
        <v>24.798170881986582</v>
      </c>
      <c r="J137" s="228">
        <v>22.678769920957773</v>
      </c>
      <c r="K137" s="227">
        <v>22.295919964497411</v>
      </c>
    </row>
    <row r="138" spans="1:11">
      <c r="A138" s="142" t="s">
        <v>36</v>
      </c>
      <c r="B138" s="228">
        <v>10.019281156946311</v>
      </c>
      <c r="C138" s="227">
        <v>10.565431016066832</v>
      </c>
      <c r="D138" s="228">
        <v>10.240710515638865</v>
      </c>
      <c r="E138" s="227">
        <v>11.101521527424124</v>
      </c>
      <c r="F138" s="228">
        <v>10.611987726436825</v>
      </c>
      <c r="G138" s="227">
        <v>9.9505140893823238</v>
      </c>
      <c r="H138" s="228">
        <v>12.256885857452493</v>
      </c>
      <c r="I138" s="227">
        <v>12.811819326303731</v>
      </c>
      <c r="J138" s="228">
        <v>14.857039057825979</v>
      </c>
      <c r="K138" s="227">
        <v>13.009452011659874</v>
      </c>
    </row>
    <row r="139" spans="1:11">
      <c r="A139" s="147" t="s">
        <v>287</v>
      </c>
      <c r="B139" s="179">
        <v>100</v>
      </c>
      <c r="C139" s="180">
        <v>100</v>
      </c>
      <c r="D139" s="179">
        <v>100</v>
      </c>
      <c r="E139" s="180">
        <v>100</v>
      </c>
      <c r="F139" s="179">
        <v>100</v>
      </c>
      <c r="G139" s="180">
        <v>100</v>
      </c>
      <c r="H139" s="179">
        <v>100</v>
      </c>
      <c r="I139" s="180">
        <v>100</v>
      </c>
      <c r="J139" s="179">
        <v>100</v>
      </c>
      <c r="K139" s="180">
        <v>100</v>
      </c>
    </row>
    <row r="140" spans="1:11">
      <c r="A140" s="142" t="s">
        <v>31</v>
      </c>
      <c r="B140" s="228">
        <v>4.8521014412451624</v>
      </c>
      <c r="C140" s="227">
        <v>4.2989286626320933</v>
      </c>
      <c r="D140" s="228">
        <v>4.7907108514033796</v>
      </c>
      <c r="E140" s="227">
        <v>6.0856789359727808</v>
      </c>
      <c r="F140" s="228">
        <v>5.2265276251095854</v>
      </c>
      <c r="G140" s="227">
        <v>5.0982871156672935</v>
      </c>
      <c r="H140" s="228">
        <v>4.2556694242087501</v>
      </c>
      <c r="I140" s="227">
        <v>4.8155718096812832</v>
      </c>
      <c r="J140" s="228">
        <v>5.2149680020308953</v>
      </c>
      <c r="K140" s="227">
        <v>4.9694758443056788</v>
      </c>
    </row>
    <row r="141" spans="1:11">
      <c r="A141" s="142" t="s">
        <v>32</v>
      </c>
      <c r="B141" s="228">
        <v>10.496647270248626</v>
      </c>
      <c r="C141" s="227">
        <v>10.681959132715312</v>
      </c>
      <c r="D141" s="228">
        <v>9.1234456431129338</v>
      </c>
      <c r="E141" s="227">
        <v>10.337880736483957</v>
      </c>
      <c r="F141" s="228">
        <v>9.3714930277795361</v>
      </c>
      <c r="G141" s="227">
        <v>11.385463712594918</v>
      </c>
      <c r="H141" s="228">
        <v>9.6233354660320956</v>
      </c>
      <c r="I141" s="227">
        <v>9.840699361189893</v>
      </c>
      <c r="J141" s="228">
        <v>9.2420895488456853</v>
      </c>
      <c r="K141" s="227">
        <v>9.9861663019934852</v>
      </c>
    </row>
    <row r="142" spans="1:11">
      <c r="A142" s="142" t="s">
        <v>33</v>
      </c>
      <c r="B142" s="228">
        <v>12.928761549511048</v>
      </c>
      <c r="C142" s="227">
        <v>14.743150615522435</v>
      </c>
      <c r="D142" s="228">
        <v>14.542319474479095</v>
      </c>
      <c r="E142" s="227">
        <v>14.590693017728359</v>
      </c>
      <c r="F142" s="228">
        <v>13.230625207420921</v>
      </c>
      <c r="G142" s="227">
        <v>12.73277024196681</v>
      </c>
      <c r="H142" s="228">
        <v>13.930825728578538</v>
      </c>
      <c r="I142" s="227">
        <v>12.636498294847801</v>
      </c>
      <c r="J142" s="228">
        <v>14.45004793064644</v>
      </c>
      <c r="K142" s="227">
        <v>15.989587065033078</v>
      </c>
    </row>
    <row r="143" spans="1:11">
      <c r="A143" s="142" t="s">
        <v>34</v>
      </c>
      <c r="B143" s="228">
        <v>28.653659984903829</v>
      </c>
      <c r="C143" s="227">
        <v>26.951856701026749</v>
      </c>
      <c r="D143" s="228">
        <v>27.745767237285406</v>
      </c>
      <c r="E143" s="227">
        <v>26.366459374542139</v>
      </c>
      <c r="F143" s="228">
        <v>25.758944757454206</v>
      </c>
      <c r="G143" s="227">
        <v>24.344816030586678</v>
      </c>
      <c r="H143" s="228">
        <v>23.887348606449731</v>
      </c>
      <c r="I143" s="227">
        <v>23.115050886640869</v>
      </c>
      <c r="J143" s="228">
        <v>23.118295866597453</v>
      </c>
      <c r="K143" s="227">
        <v>25.853583258469698</v>
      </c>
    </row>
    <row r="144" spans="1:11">
      <c r="A144" s="142" t="s">
        <v>35</v>
      </c>
      <c r="B144" s="228">
        <v>29.365396316283583</v>
      </c>
      <c r="C144" s="227">
        <v>30.111552040729467</v>
      </c>
      <c r="D144" s="228">
        <v>29.86260718209185</v>
      </c>
      <c r="E144" s="227">
        <v>29.720237029319357</v>
      </c>
      <c r="F144" s="228">
        <v>31.49344981516758</v>
      </c>
      <c r="G144" s="227">
        <v>32.480635800729637</v>
      </c>
      <c r="H144" s="228">
        <v>31.97663759461512</v>
      </c>
      <c r="I144" s="227">
        <v>33.237071654667446</v>
      </c>
      <c r="J144" s="228">
        <v>31.720994380936862</v>
      </c>
      <c r="K144" s="227">
        <v>27.683379170088347</v>
      </c>
    </row>
    <row r="145" spans="1:11">
      <c r="A145" s="142" t="s">
        <v>36</v>
      </c>
      <c r="B145" s="228">
        <v>13.703433437807751</v>
      </c>
      <c r="C145" s="227">
        <v>13.212552847373946</v>
      </c>
      <c r="D145" s="228">
        <v>13.935149611627335</v>
      </c>
      <c r="E145" s="227">
        <v>12.899050905953407</v>
      </c>
      <c r="F145" s="228">
        <v>14.918959567068176</v>
      </c>
      <c r="G145" s="227">
        <v>13.958027098454673</v>
      </c>
      <c r="H145" s="228">
        <v>16.326183180115763</v>
      </c>
      <c r="I145" s="227">
        <v>16.355107992972705</v>
      </c>
      <c r="J145" s="228">
        <v>16.253604270942663</v>
      </c>
      <c r="K145" s="227">
        <v>15.517808360109713</v>
      </c>
    </row>
    <row r="146" spans="1:11">
      <c r="A146" s="147" t="s">
        <v>288</v>
      </c>
      <c r="B146" s="179">
        <v>100</v>
      </c>
      <c r="C146" s="180">
        <v>100</v>
      </c>
      <c r="D146" s="179">
        <v>100</v>
      </c>
      <c r="E146" s="180">
        <v>100</v>
      </c>
      <c r="F146" s="179">
        <v>100</v>
      </c>
      <c r="G146" s="180">
        <v>100</v>
      </c>
      <c r="H146" s="179">
        <v>100</v>
      </c>
      <c r="I146" s="180">
        <v>100</v>
      </c>
      <c r="J146" s="179">
        <v>100</v>
      </c>
      <c r="K146" s="180">
        <v>100</v>
      </c>
    </row>
    <row r="147" spans="1:11">
      <c r="A147" s="142" t="s">
        <v>31</v>
      </c>
      <c r="B147" s="228">
        <v>5.5134914921541709</v>
      </c>
      <c r="C147" s="227">
        <v>6.0720764272019636</v>
      </c>
      <c r="D147" s="228">
        <v>7.6001720008507565</v>
      </c>
      <c r="E147" s="227">
        <v>7.1098029375128577</v>
      </c>
      <c r="F147" s="228">
        <v>7.558907314128323</v>
      </c>
      <c r="G147" s="227">
        <v>8.3058378526181471</v>
      </c>
      <c r="H147" s="228">
        <v>6.2865436177606089</v>
      </c>
      <c r="I147" s="227">
        <v>7.7018311825308094</v>
      </c>
      <c r="J147" s="228">
        <v>6.4864057176169023</v>
      </c>
      <c r="K147" s="227">
        <v>6.2552144924802491</v>
      </c>
    </row>
    <row r="148" spans="1:11">
      <c r="A148" s="142" t="s">
        <v>32</v>
      </c>
      <c r="B148" s="228">
        <v>8.004388756819818</v>
      </c>
      <c r="C148" s="227">
        <v>6.9344872820799237</v>
      </c>
      <c r="D148" s="228">
        <v>8.7796724585949555</v>
      </c>
      <c r="E148" s="227">
        <v>8.2848985072804826</v>
      </c>
      <c r="F148" s="228">
        <v>7.6140887052653428</v>
      </c>
      <c r="G148" s="227">
        <v>7.0092968144738643</v>
      </c>
      <c r="H148" s="228">
        <v>8.2307134103430357</v>
      </c>
      <c r="I148" s="227">
        <v>8.5867869347431984</v>
      </c>
      <c r="J148" s="228">
        <v>8.3146204565591173</v>
      </c>
      <c r="K148" s="227">
        <v>7.9311070322192156</v>
      </c>
    </row>
    <row r="149" spans="1:11">
      <c r="A149" s="142" t="s">
        <v>33</v>
      </c>
      <c r="B149" s="228">
        <v>12.799614826405687</v>
      </c>
      <c r="C149" s="227">
        <v>11.701331280756387</v>
      </c>
      <c r="D149" s="228">
        <v>11.0071297126846</v>
      </c>
      <c r="E149" s="227">
        <v>11.001770103561231</v>
      </c>
      <c r="F149" s="228">
        <v>10.057633897409776</v>
      </c>
      <c r="G149" s="227">
        <v>10.293943398805999</v>
      </c>
      <c r="H149" s="228">
        <v>9.9107058686830385</v>
      </c>
      <c r="I149" s="227">
        <v>9.598285253474657</v>
      </c>
      <c r="J149" s="228">
        <v>10.600783310148307</v>
      </c>
      <c r="K149" s="227">
        <v>11.732880141036151</v>
      </c>
    </row>
    <row r="150" spans="1:11">
      <c r="A150" s="142" t="s">
        <v>34</v>
      </c>
      <c r="B150" s="228">
        <v>25.281646617115687</v>
      </c>
      <c r="C150" s="227">
        <v>23.933250573180548</v>
      </c>
      <c r="D150" s="228">
        <v>22.131700866477406</v>
      </c>
      <c r="E150" s="227">
        <v>23.246003702975266</v>
      </c>
      <c r="F150" s="228">
        <v>19.461580545965624</v>
      </c>
      <c r="G150" s="227">
        <v>19.351729480927858</v>
      </c>
      <c r="H150" s="228">
        <v>19.531583989757372</v>
      </c>
      <c r="I150" s="227">
        <v>18.104640806503571</v>
      </c>
      <c r="J150" s="228">
        <v>15.930743765823518</v>
      </c>
      <c r="K150" s="227">
        <v>22.463489483955687</v>
      </c>
    </row>
    <row r="151" spans="1:11">
      <c r="A151" s="142" t="s">
        <v>35</v>
      </c>
      <c r="B151" s="228">
        <v>32.583278743926684</v>
      </c>
      <c r="C151" s="227">
        <v>35.268731915772378</v>
      </c>
      <c r="D151" s="228">
        <v>34.790177456791724</v>
      </c>
      <c r="E151" s="227">
        <v>33.774163722145737</v>
      </c>
      <c r="F151" s="228">
        <v>35.275293829116912</v>
      </c>
      <c r="G151" s="227">
        <v>34.499384769630403</v>
      </c>
      <c r="H151" s="228">
        <v>37.615344647284893</v>
      </c>
      <c r="I151" s="227">
        <v>37.490709333198581</v>
      </c>
      <c r="J151" s="228">
        <v>40.499365480898135</v>
      </c>
      <c r="K151" s="227">
        <v>35.576260365504183</v>
      </c>
    </row>
    <row r="152" spans="1:11">
      <c r="A152" s="142" t="s">
        <v>36</v>
      </c>
      <c r="B152" s="228">
        <v>15.817579563577949</v>
      </c>
      <c r="C152" s="227">
        <v>16.090122521008798</v>
      </c>
      <c r="D152" s="228">
        <v>15.691147504600561</v>
      </c>
      <c r="E152" s="227">
        <v>16.583361026524425</v>
      </c>
      <c r="F152" s="228">
        <v>20.032495708114023</v>
      </c>
      <c r="G152" s="227">
        <v>20.539807683543724</v>
      </c>
      <c r="H152" s="228">
        <v>18.42510846617105</v>
      </c>
      <c r="I152" s="227">
        <v>18.517746489549182</v>
      </c>
      <c r="J152" s="228">
        <v>18.168081268954023</v>
      </c>
      <c r="K152" s="227">
        <v>16.041048484804517</v>
      </c>
    </row>
    <row r="153" spans="1:11">
      <c r="A153" s="147" t="s">
        <v>289</v>
      </c>
      <c r="B153" s="179">
        <v>100</v>
      </c>
      <c r="C153" s="180">
        <v>100</v>
      </c>
      <c r="D153" s="179">
        <v>100</v>
      </c>
      <c r="E153" s="180">
        <v>100</v>
      </c>
      <c r="F153" s="179">
        <v>100</v>
      </c>
      <c r="G153" s="180">
        <v>100</v>
      </c>
      <c r="H153" s="179">
        <v>100</v>
      </c>
      <c r="I153" s="180">
        <v>100</v>
      </c>
      <c r="J153" s="179">
        <v>100</v>
      </c>
      <c r="K153" s="180">
        <v>100</v>
      </c>
    </row>
    <row r="154" spans="1:11">
      <c r="A154" s="142" t="s">
        <v>31</v>
      </c>
      <c r="B154" s="228">
        <v>8.288122139644301</v>
      </c>
      <c r="C154" s="227">
        <v>7.7922975869459998</v>
      </c>
      <c r="D154" s="228">
        <v>8.3013690814265004</v>
      </c>
      <c r="E154" s="227">
        <v>8.2095826633456301</v>
      </c>
      <c r="F154" s="228">
        <v>7.0063070634214792</v>
      </c>
      <c r="G154" s="227">
        <v>7.0111010678891734</v>
      </c>
      <c r="H154" s="228">
        <v>8.593403543901557</v>
      </c>
      <c r="I154" s="227">
        <v>9.7717455409088725</v>
      </c>
      <c r="J154" s="228">
        <v>8.4004996617401506</v>
      </c>
      <c r="K154" s="227">
        <v>9.1853481092970135</v>
      </c>
    </row>
    <row r="155" spans="1:11">
      <c r="A155" s="142" t="s">
        <v>32</v>
      </c>
      <c r="B155" s="228">
        <v>8.3944808724559703</v>
      </c>
      <c r="C155" s="227">
        <v>8.3111281306676457</v>
      </c>
      <c r="D155" s="228">
        <v>7.6169580405978419</v>
      </c>
      <c r="E155" s="227">
        <v>7.5498418303538584</v>
      </c>
      <c r="F155" s="228">
        <v>4.9227187550145093</v>
      </c>
      <c r="G155" s="227">
        <v>5.407102301942551</v>
      </c>
      <c r="H155" s="228">
        <v>5.27041769937507</v>
      </c>
      <c r="I155" s="227">
        <v>6.0339193777196867</v>
      </c>
      <c r="J155" s="228">
        <v>5.4689142999034628</v>
      </c>
      <c r="K155" s="227">
        <v>7.3505719576271984</v>
      </c>
    </row>
    <row r="156" spans="1:11">
      <c r="A156" s="142" t="s">
        <v>33</v>
      </c>
      <c r="B156" s="228">
        <v>9.5838125152268496</v>
      </c>
      <c r="C156" s="227">
        <v>8.9448406809950054</v>
      </c>
      <c r="D156" s="228">
        <v>11.322736503046006</v>
      </c>
      <c r="E156" s="227">
        <v>10.075301363096552</v>
      </c>
      <c r="F156" s="228">
        <v>8.2840381524302185</v>
      </c>
      <c r="G156" s="227">
        <v>9.0946486466006693</v>
      </c>
      <c r="H156" s="228">
        <v>8.4157459578138063</v>
      </c>
      <c r="I156" s="227">
        <v>9.1551503365903155</v>
      </c>
      <c r="J156" s="228">
        <v>9.0846207055568371</v>
      </c>
      <c r="K156" s="227">
        <v>8.8584346126009272</v>
      </c>
    </row>
    <row r="157" spans="1:11">
      <c r="A157" s="142" t="s">
        <v>34</v>
      </c>
      <c r="B157" s="228">
        <v>18.024923571033749</v>
      </c>
      <c r="C157" s="227">
        <v>20.152750519894266</v>
      </c>
      <c r="D157" s="228">
        <v>18.026800696081558</v>
      </c>
      <c r="E157" s="227">
        <v>19.353711469138528</v>
      </c>
      <c r="F157" s="228">
        <v>16.471525743643301</v>
      </c>
      <c r="G157" s="227">
        <v>16.5238664840845</v>
      </c>
      <c r="H157" s="228">
        <v>16.14453111184266</v>
      </c>
      <c r="I157" s="227">
        <v>15.819479201534447</v>
      </c>
      <c r="J157" s="228">
        <v>14.255562284153475</v>
      </c>
      <c r="K157" s="227">
        <v>15.768171521491883</v>
      </c>
    </row>
    <row r="158" spans="1:11">
      <c r="A158" s="142" t="s">
        <v>35</v>
      </c>
      <c r="B158" s="228">
        <v>36.106694050984075</v>
      </c>
      <c r="C158" s="227">
        <v>32.327317983820784</v>
      </c>
      <c r="D158" s="228">
        <v>32.982180415833525</v>
      </c>
      <c r="E158" s="227">
        <v>32.590303832855142</v>
      </c>
      <c r="F158" s="228">
        <v>36.437093909699385</v>
      </c>
      <c r="G158" s="227">
        <v>35.671449525593076</v>
      </c>
      <c r="H158" s="228">
        <v>38.008385002761443</v>
      </c>
      <c r="I158" s="227">
        <v>36.045980309333672</v>
      </c>
      <c r="J158" s="228">
        <v>39.776064378324008</v>
      </c>
      <c r="K158" s="227">
        <v>37.196326687909462</v>
      </c>
    </row>
    <row r="159" spans="1:11" ht="13.5" thickBot="1">
      <c r="A159" s="155" t="s">
        <v>36</v>
      </c>
      <c r="B159" s="229">
        <v>19.60196685065505</v>
      </c>
      <c r="C159" s="230">
        <v>22.471665097676301</v>
      </c>
      <c r="D159" s="229">
        <v>21.749955263014574</v>
      </c>
      <c r="E159" s="230">
        <v>22.221258841210286</v>
      </c>
      <c r="F159" s="229">
        <v>26.878316375791101</v>
      </c>
      <c r="G159" s="230">
        <v>26.29183197389003</v>
      </c>
      <c r="H159" s="229">
        <v>23.567516684305463</v>
      </c>
      <c r="I159" s="230">
        <v>23.173725233913</v>
      </c>
      <c r="J159" s="229">
        <v>23.014338670322068</v>
      </c>
      <c r="K159" s="230">
        <v>21.641147111073515</v>
      </c>
    </row>
    <row r="160" spans="1:11" ht="13.5" thickTop="1">
      <c r="A160" s="128" t="s">
        <v>462</v>
      </c>
      <c r="B160" s="580"/>
      <c r="C160" s="580"/>
      <c r="D160" s="580"/>
      <c r="E160" s="580"/>
      <c r="F160" s="580"/>
      <c r="G160" s="123"/>
      <c r="H160" s="124"/>
      <c r="I160" s="125"/>
      <c r="J160" s="124"/>
      <c r="K160" s="125"/>
    </row>
    <row r="161" spans="1:25" s="91" customFormat="1" ht="30" customHeight="1">
      <c r="A161" s="667" t="s">
        <v>459</v>
      </c>
      <c r="B161" s="667"/>
      <c r="C161" s="667"/>
      <c r="D161" s="667"/>
      <c r="E161" s="667"/>
      <c r="F161" s="667"/>
      <c r="G161" s="667"/>
      <c r="H161" s="667"/>
      <c r="I161" s="667"/>
      <c r="J161" s="667"/>
      <c r="K161" s="667"/>
    </row>
    <row r="162" spans="1:25" s="588" customFormat="1" ht="27.75" customHeight="1">
      <c r="A162" s="667" t="s">
        <v>413</v>
      </c>
      <c r="B162" s="667"/>
      <c r="C162" s="667"/>
      <c r="D162" s="667"/>
      <c r="E162" s="667"/>
      <c r="F162" s="667"/>
      <c r="G162" s="667"/>
      <c r="H162" s="667"/>
      <c r="I162" s="667"/>
      <c r="J162" s="667"/>
      <c r="K162" s="667"/>
      <c r="L162" s="582"/>
      <c r="M162" s="582"/>
      <c r="N162" s="582"/>
      <c r="O162" s="582"/>
      <c r="P162" s="582"/>
      <c r="Q162" s="582"/>
      <c r="R162" s="582"/>
      <c r="S162" s="582"/>
      <c r="T162" s="582"/>
      <c r="U162" s="582"/>
      <c r="V162" s="582"/>
      <c r="W162" s="582"/>
      <c r="X162" s="582"/>
      <c r="Y162" s="582"/>
    </row>
    <row r="163" spans="1:25" ht="12.75" hidden="1" customHeight="1"/>
  </sheetData>
  <mergeCells count="6">
    <mergeCell ref="A162:K162"/>
    <mergeCell ref="B5:K6"/>
    <mergeCell ref="A1:J1"/>
    <mergeCell ref="A4:J4"/>
    <mergeCell ref="A3:J3"/>
    <mergeCell ref="A161:K161"/>
  </mergeCells>
  <hyperlinks>
    <hyperlink ref="A5" location="Índice!A1" display="Índice" xr:uid="{00000000-0004-0000-0700-000000000000}"/>
  </hyperlinks>
  <printOptions horizontalCentered="1"/>
  <pageMargins left="0.23622047244094491" right="0.23622047244094491" top="0.74803149606299213" bottom="0.74803149606299213" header="0.31496062992125984" footer="0.31496062992125984"/>
  <pageSetup orientation="landscape" r:id="rId1"/>
  <headerFooter alignWithMargins="0">
    <oddFooter>&amp;R&amp;P</oddFooter>
  </headerFooter>
  <rowBreaks count="4" manualBreakCount="4">
    <brk id="38" max="16383" man="1"/>
    <brk id="66" max="16383" man="1"/>
    <brk id="101" max="16383" man="1"/>
    <brk id="13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sheetPr>
  <dimension ref="A1:AF22"/>
  <sheetViews>
    <sheetView zoomScaleNormal="100" workbookViewId="0">
      <selection activeCell="B5" sqref="B5:AI6"/>
    </sheetView>
  </sheetViews>
  <sheetFormatPr defaultColWidth="0" defaultRowHeight="12.75" zeroHeight="1"/>
  <cols>
    <col min="1" max="1" width="21.42578125" style="29" customWidth="1"/>
    <col min="2" max="2" width="4.7109375" style="29" customWidth="1"/>
    <col min="3" max="3" width="6.7109375" style="29" bestFit="1" customWidth="1"/>
    <col min="4" max="4" width="5.5703125" style="29" customWidth="1"/>
    <col min="5" max="5" width="8.28515625" style="29" bestFit="1" customWidth="1"/>
    <col min="6" max="6" width="7.28515625" style="29" bestFit="1" customWidth="1"/>
    <col min="7" max="8" width="7.42578125" style="29" customWidth="1"/>
    <col min="9" max="9" width="7.7109375" style="29" bestFit="1" customWidth="1"/>
    <col min="10" max="10" width="7.42578125" style="29" bestFit="1" customWidth="1"/>
    <col min="11" max="11" width="6.28515625" style="29" bestFit="1" customWidth="1"/>
    <col min="12" max="19" width="5" style="29" customWidth="1"/>
    <col min="20" max="20" width="8.42578125" style="29" bestFit="1" customWidth="1"/>
    <col min="21" max="21" width="8" style="29" bestFit="1" customWidth="1"/>
    <col min="22" max="26" width="4.5703125" style="29" customWidth="1"/>
    <col min="27" max="27" width="5" customWidth="1"/>
    <col min="28" max="28" width="4.5703125" style="29" customWidth="1"/>
    <col min="29" max="29" width="5" customWidth="1"/>
    <col min="30" max="30" width="5.42578125" customWidth="1"/>
    <col min="31" max="31" width="5" customWidth="1"/>
    <col min="32" max="32" width="5.42578125" customWidth="1"/>
    <col min="33" max="16384" width="5" hidden="1"/>
  </cols>
  <sheetData>
    <row r="1" spans="1:32" s="92" customFormat="1" ht="18">
      <c r="A1" s="669" t="s">
        <v>159</v>
      </c>
      <c r="B1" s="669"/>
      <c r="C1" s="669"/>
      <c r="D1" s="669"/>
      <c r="E1" s="669"/>
      <c r="F1" s="669"/>
      <c r="G1" s="669"/>
      <c r="H1" s="669"/>
      <c r="I1" s="669"/>
      <c r="J1" s="669"/>
      <c r="K1" s="669"/>
      <c r="L1" s="669"/>
      <c r="M1" s="669"/>
      <c r="N1" s="669"/>
      <c r="O1" s="669"/>
      <c r="P1" s="669"/>
      <c r="Q1" s="669"/>
      <c r="R1" s="669"/>
      <c r="S1" s="669"/>
      <c r="T1" s="669"/>
      <c r="U1" s="669"/>
      <c r="V1" s="669"/>
      <c r="W1" s="669"/>
      <c r="X1" s="669"/>
      <c r="Y1" s="669"/>
      <c r="Z1" s="669"/>
      <c r="AA1" s="669"/>
      <c r="AB1" s="669"/>
      <c r="AC1" s="669"/>
      <c r="AD1" s="669"/>
      <c r="AE1" s="669"/>
    </row>
    <row r="2" spans="1:32" s="29" customFormat="1" ht="15" customHeight="1">
      <c r="A2" s="102"/>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row>
    <row r="3" spans="1:32" s="88" customFormat="1" ht="15">
      <c r="A3" s="663" t="s">
        <v>347</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row>
    <row r="4" spans="1:32" s="88" customFormat="1" ht="15">
      <c r="A4" s="663" t="s">
        <v>431</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row>
    <row r="5" spans="1:32" s="232" customFormat="1" ht="16.5" customHeight="1">
      <c r="A5" s="189" t="s">
        <v>202</v>
      </c>
      <c r="B5" s="665" t="s">
        <v>313</v>
      </c>
      <c r="C5" s="665"/>
      <c r="D5" s="665"/>
      <c r="E5" s="665"/>
      <c r="F5" s="665"/>
      <c r="G5" s="665"/>
      <c r="H5" s="665"/>
      <c r="I5" s="665"/>
      <c r="J5" s="665"/>
      <c r="K5" s="665"/>
      <c r="L5" s="665"/>
      <c r="M5" s="665"/>
      <c r="N5" s="665"/>
      <c r="O5" s="665"/>
      <c r="P5" s="665"/>
      <c r="Q5" s="665"/>
      <c r="R5" s="665"/>
      <c r="S5" s="665"/>
      <c r="T5" s="665"/>
      <c r="U5" s="665"/>
      <c r="V5" s="665"/>
      <c r="W5" s="665"/>
      <c r="X5" s="665"/>
      <c r="Y5" s="665"/>
      <c r="Z5" s="665"/>
      <c r="AA5" s="665"/>
      <c r="AB5" s="665"/>
      <c r="AC5" s="665"/>
      <c r="AD5" s="665"/>
      <c r="AE5" s="665"/>
      <c r="AF5" s="665"/>
    </row>
    <row r="6" spans="1:32" s="232" customFormat="1" ht="16.5" customHeight="1" thickBot="1">
      <c r="A6" s="190"/>
      <c r="B6" s="665"/>
      <c r="C6" s="665"/>
      <c r="D6" s="665"/>
      <c r="E6" s="665"/>
      <c r="F6" s="665"/>
      <c r="G6" s="665"/>
      <c r="H6" s="665"/>
      <c r="I6" s="665"/>
      <c r="J6" s="665"/>
      <c r="K6" s="665"/>
      <c r="L6" s="665"/>
      <c r="M6" s="665"/>
      <c r="N6" s="665"/>
      <c r="O6" s="665"/>
      <c r="P6" s="665"/>
      <c r="Q6" s="665"/>
      <c r="R6" s="665"/>
      <c r="S6" s="665"/>
      <c r="T6" s="665"/>
      <c r="U6" s="665"/>
      <c r="V6" s="665"/>
      <c r="W6" s="665"/>
      <c r="X6" s="665"/>
      <c r="Y6" s="665"/>
      <c r="Z6" s="665"/>
      <c r="AA6" s="665"/>
      <c r="AB6" s="665"/>
      <c r="AC6" s="665"/>
      <c r="AD6" s="665"/>
      <c r="AE6" s="665"/>
      <c r="AF6" s="665"/>
    </row>
    <row r="7" spans="1:32" ht="13.5" thickTop="1">
      <c r="A7" s="192" t="s">
        <v>22</v>
      </c>
      <c r="B7" s="105"/>
      <c r="C7" s="104">
        <v>1996</v>
      </c>
      <c r="D7" s="105">
        <v>1997</v>
      </c>
      <c r="E7" s="104">
        <v>1998</v>
      </c>
      <c r="F7" s="105">
        <v>1999</v>
      </c>
      <c r="G7" s="104">
        <v>2000</v>
      </c>
      <c r="H7" s="105">
        <v>2001</v>
      </c>
      <c r="I7" s="104">
        <v>2002</v>
      </c>
      <c r="J7" s="105">
        <v>2003</v>
      </c>
      <c r="K7" s="104">
        <v>2004</v>
      </c>
      <c r="L7" s="105">
        <v>2005</v>
      </c>
      <c r="M7" s="104">
        <v>2006</v>
      </c>
      <c r="N7" s="105">
        <v>2007</v>
      </c>
      <c r="O7" s="104">
        <v>2008</v>
      </c>
      <c r="P7" s="105">
        <v>2009</v>
      </c>
      <c r="Q7" s="104">
        <v>2010</v>
      </c>
      <c r="R7" s="105">
        <v>2011</v>
      </c>
      <c r="S7" s="104">
        <v>2012</v>
      </c>
      <c r="T7" s="105">
        <v>2013</v>
      </c>
      <c r="U7" s="104">
        <v>2014</v>
      </c>
      <c r="V7" s="105">
        <v>2015</v>
      </c>
      <c r="W7" s="104">
        <v>2016</v>
      </c>
      <c r="X7" s="105">
        <v>2017</v>
      </c>
      <c r="Y7" s="104">
        <v>2018</v>
      </c>
      <c r="Z7" s="105">
        <v>2019</v>
      </c>
      <c r="AA7" s="104">
        <v>2020</v>
      </c>
      <c r="AB7" s="105">
        <v>2021</v>
      </c>
      <c r="AC7" s="104">
        <v>2022</v>
      </c>
      <c r="AD7" s="105">
        <v>2023</v>
      </c>
      <c r="AE7" s="104">
        <v>2024</v>
      </c>
      <c r="AF7" s="105">
        <v>2025</v>
      </c>
    </row>
    <row r="8" spans="1:32" ht="12.75" customHeight="1">
      <c r="A8" s="234" t="s">
        <v>397</v>
      </c>
      <c r="B8" s="234"/>
      <c r="C8" s="172"/>
      <c r="D8" s="172"/>
      <c r="E8" s="172"/>
      <c r="F8" s="172"/>
      <c r="G8" s="172"/>
      <c r="H8" s="172"/>
      <c r="I8" s="172"/>
      <c r="J8" s="172"/>
      <c r="K8" s="172"/>
      <c r="L8" s="172"/>
      <c r="M8" s="172"/>
      <c r="N8" s="132"/>
      <c r="O8" s="172"/>
      <c r="P8" s="172"/>
      <c r="Q8" s="172"/>
      <c r="R8" s="172" t="s">
        <v>266</v>
      </c>
      <c r="S8" s="172"/>
      <c r="T8" s="235"/>
      <c r="U8" s="172"/>
      <c r="V8" s="172"/>
      <c r="W8" s="172"/>
      <c r="X8" s="172"/>
      <c r="Y8" s="172"/>
      <c r="Z8" s="172"/>
      <c r="AA8" s="172"/>
      <c r="AB8" s="172"/>
      <c r="AC8" s="172"/>
      <c r="AD8" s="172"/>
      <c r="AE8" s="172"/>
      <c r="AF8" s="172"/>
    </row>
    <row r="9" spans="1:32">
      <c r="A9" s="147" t="s">
        <v>9</v>
      </c>
      <c r="B9" s="139"/>
      <c r="C9" s="153">
        <v>134000</v>
      </c>
      <c r="D9" s="152">
        <v>0</v>
      </c>
      <c r="E9" s="153">
        <v>7464980</v>
      </c>
      <c r="F9" s="152">
        <v>2159319</v>
      </c>
      <c r="G9" s="153">
        <v>18199350</v>
      </c>
      <c r="H9" s="152">
        <v>9330063</v>
      </c>
      <c r="I9" s="153">
        <v>6223372</v>
      </c>
      <c r="J9" s="152">
        <v>2119084</v>
      </c>
      <c r="K9" s="153">
        <v>215968</v>
      </c>
      <c r="L9" s="152">
        <v>0</v>
      </c>
      <c r="M9" s="153">
        <v>0</v>
      </c>
      <c r="N9" s="152">
        <v>0</v>
      </c>
      <c r="O9" s="153">
        <v>0</v>
      </c>
      <c r="P9" s="152">
        <v>0</v>
      </c>
      <c r="Q9" s="153">
        <v>0</v>
      </c>
      <c r="R9" s="152">
        <v>0</v>
      </c>
      <c r="S9" s="153">
        <v>0</v>
      </c>
      <c r="T9" s="152">
        <v>34673152</v>
      </c>
      <c r="U9" s="153">
        <v>72526112</v>
      </c>
      <c r="V9" s="152">
        <v>0</v>
      </c>
      <c r="W9" s="153">
        <v>0</v>
      </c>
      <c r="X9" s="236">
        <v>0</v>
      </c>
      <c r="Y9" s="153">
        <v>0</v>
      </c>
      <c r="Z9" s="236">
        <v>0</v>
      </c>
      <c r="AA9" s="153">
        <v>0</v>
      </c>
      <c r="AB9" s="236">
        <v>0</v>
      </c>
      <c r="AC9" s="153">
        <v>0</v>
      </c>
      <c r="AD9" s="236">
        <v>0</v>
      </c>
      <c r="AE9" s="153">
        <v>0</v>
      </c>
      <c r="AF9" s="236">
        <v>0</v>
      </c>
    </row>
    <row r="10" spans="1:32">
      <c r="A10" s="237" t="s">
        <v>1</v>
      </c>
      <c r="B10" s="237"/>
      <c r="C10" s="118">
        <v>0</v>
      </c>
      <c r="D10" s="119">
        <v>0</v>
      </c>
      <c r="E10" s="118">
        <v>0</v>
      </c>
      <c r="F10" s="119">
        <v>0</v>
      </c>
      <c r="G10" s="118">
        <v>0</v>
      </c>
      <c r="H10" s="119">
        <v>0</v>
      </c>
      <c r="I10" s="118">
        <v>0</v>
      </c>
      <c r="J10" s="119">
        <v>0</v>
      </c>
      <c r="K10" s="118">
        <v>0</v>
      </c>
      <c r="L10" s="119">
        <v>0</v>
      </c>
      <c r="M10" s="118">
        <v>0</v>
      </c>
      <c r="N10" s="119">
        <v>0</v>
      </c>
      <c r="O10" s="118">
        <v>0</v>
      </c>
      <c r="P10" s="119">
        <v>0</v>
      </c>
      <c r="Q10" s="118">
        <v>0</v>
      </c>
      <c r="R10" s="119">
        <v>0</v>
      </c>
      <c r="S10" s="118">
        <v>0</v>
      </c>
      <c r="T10" s="119" t="s">
        <v>303</v>
      </c>
      <c r="U10" s="118" t="s">
        <v>303</v>
      </c>
      <c r="V10" s="119">
        <v>0</v>
      </c>
      <c r="W10" s="118">
        <v>0</v>
      </c>
      <c r="X10" s="238">
        <v>0</v>
      </c>
      <c r="Y10" s="118">
        <v>0</v>
      </c>
      <c r="Z10" s="238">
        <v>0</v>
      </c>
      <c r="AA10" s="118">
        <v>0</v>
      </c>
      <c r="AB10" s="238">
        <v>0</v>
      </c>
      <c r="AC10" s="118">
        <v>0</v>
      </c>
      <c r="AD10" s="238">
        <v>0</v>
      </c>
      <c r="AE10" s="118">
        <v>0</v>
      </c>
      <c r="AF10" s="238">
        <v>0</v>
      </c>
    </row>
    <row r="11" spans="1:32">
      <c r="A11" s="237" t="s">
        <v>2</v>
      </c>
      <c r="B11" s="237"/>
      <c r="C11" s="118">
        <v>134000</v>
      </c>
      <c r="D11" s="119">
        <v>0</v>
      </c>
      <c r="E11" s="118">
        <v>7464980</v>
      </c>
      <c r="F11" s="119">
        <v>0</v>
      </c>
      <c r="G11" s="118">
        <v>10187737</v>
      </c>
      <c r="H11" s="119">
        <v>74331</v>
      </c>
      <c r="I11" s="118">
        <v>467982</v>
      </c>
      <c r="J11" s="119">
        <v>111766</v>
      </c>
      <c r="K11" s="118">
        <v>0</v>
      </c>
      <c r="L11" s="119">
        <v>0</v>
      </c>
      <c r="M11" s="118">
        <v>0</v>
      </c>
      <c r="N11" s="119">
        <v>0</v>
      </c>
      <c r="O11" s="118">
        <v>0</v>
      </c>
      <c r="P11" s="119">
        <v>0</v>
      </c>
      <c r="Q11" s="118">
        <v>0</v>
      </c>
      <c r="R11" s="119">
        <v>0</v>
      </c>
      <c r="S11" s="118">
        <v>0</v>
      </c>
      <c r="T11" s="119" t="s">
        <v>303</v>
      </c>
      <c r="U11" s="118" t="s">
        <v>303</v>
      </c>
      <c r="V11" s="119">
        <v>0</v>
      </c>
      <c r="W11" s="118">
        <v>0</v>
      </c>
      <c r="X11" s="238">
        <v>0</v>
      </c>
      <c r="Y11" s="118">
        <v>0</v>
      </c>
      <c r="Z11" s="238">
        <v>0</v>
      </c>
      <c r="AA11" s="118">
        <v>0</v>
      </c>
      <c r="AB11" s="238">
        <v>0</v>
      </c>
      <c r="AC11" s="118">
        <v>0</v>
      </c>
      <c r="AD11" s="238">
        <v>0</v>
      </c>
      <c r="AE11" s="118">
        <v>0</v>
      </c>
      <c r="AF11" s="238">
        <v>0</v>
      </c>
    </row>
    <row r="12" spans="1:32">
      <c r="A12" s="237" t="s">
        <v>3</v>
      </c>
      <c r="B12" s="237"/>
      <c r="C12" s="118">
        <v>0</v>
      </c>
      <c r="D12" s="119">
        <v>0</v>
      </c>
      <c r="E12" s="118">
        <v>0</v>
      </c>
      <c r="F12" s="119">
        <v>0</v>
      </c>
      <c r="G12" s="118">
        <v>100000</v>
      </c>
      <c r="H12" s="119">
        <v>140977</v>
      </c>
      <c r="I12" s="118">
        <v>771316</v>
      </c>
      <c r="J12" s="119">
        <v>330727</v>
      </c>
      <c r="K12" s="118">
        <v>0</v>
      </c>
      <c r="L12" s="119">
        <v>0</v>
      </c>
      <c r="M12" s="118">
        <v>0</v>
      </c>
      <c r="N12" s="119">
        <v>0</v>
      </c>
      <c r="O12" s="118">
        <v>0</v>
      </c>
      <c r="P12" s="119">
        <v>0</v>
      </c>
      <c r="Q12" s="118">
        <v>0</v>
      </c>
      <c r="R12" s="119">
        <v>0</v>
      </c>
      <c r="S12" s="118">
        <v>0</v>
      </c>
      <c r="T12" s="119" t="s">
        <v>303</v>
      </c>
      <c r="U12" s="118" t="s">
        <v>303</v>
      </c>
      <c r="V12" s="119">
        <v>0</v>
      </c>
      <c r="W12" s="118">
        <v>0</v>
      </c>
      <c r="X12" s="238">
        <v>0</v>
      </c>
      <c r="Y12" s="118">
        <v>0</v>
      </c>
      <c r="Z12" s="238">
        <v>0</v>
      </c>
      <c r="AA12" s="118">
        <v>0</v>
      </c>
      <c r="AB12" s="238">
        <v>0</v>
      </c>
      <c r="AC12" s="118">
        <v>0</v>
      </c>
      <c r="AD12" s="238">
        <v>0</v>
      </c>
      <c r="AE12" s="118">
        <v>0</v>
      </c>
      <c r="AF12" s="238">
        <v>0</v>
      </c>
    </row>
    <row r="13" spans="1:32">
      <c r="A13" s="237" t="s">
        <v>4</v>
      </c>
      <c r="B13" s="237"/>
      <c r="C13" s="118">
        <v>0</v>
      </c>
      <c r="D13" s="119">
        <v>0</v>
      </c>
      <c r="E13" s="118">
        <v>0</v>
      </c>
      <c r="F13" s="119">
        <v>0</v>
      </c>
      <c r="G13" s="118">
        <v>0</v>
      </c>
      <c r="H13" s="119">
        <v>0</v>
      </c>
      <c r="I13" s="118">
        <v>0</v>
      </c>
      <c r="J13" s="119">
        <v>0</v>
      </c>
      <c r="K13" s="118">
        <v>0</v>
      </c>
      <c r="L13" s="119">
        <v>0</v>
      </c>
      <c r="M13" s="118">
        <v>0</v>
      </c>
      <c r="N13" s="119">
        <v>0</v>
      </c>
      <c r="O13" s="118">
        <v>0</v>
      </c>
      <c r="P13" s="119">
        <v>0</v>
      </c>
      <c r="Q13" s="118">
        <v>0</v>
      </c>
      <c r="R13" s="119">
        <v>0</v>
      </c>
      <c r="S13" s="118">
        <v>0</v>
      </c>
      <c r="T13" s="119" t="s">
        <v>303</v>
      </c>
      <c r="U13" s="118" t="s">
        <v>303</v>
      </c>
      <c r="V13" s="119">
        <v>0</v>
      </c>
      <c r="W13" s="118">
        <v>0</v>
      </c>
      <c r="X13" s="238">
        <v>0</v>
      </c>
      <c r="Y13" s="118">
        <v>0</v>
      </c>
      <c r="Z13" s="238">
        <v>0</v>
      </c>
      <c r="AA13" s="118">
        <v>0</v>
      </c>
      <c r="AB13" s="238">
        <v>0</v>
      </c>
      <c r="AC13" s="118">
        <v>0</v>
      </c>
      <c r="AD13" s="238">
        <v>0</v>
      </c>
      <c r="AE13" s="118">
        <v>0</v>
      </c>
      <c r="AF13" s="238">
        <v>0</v>
      </c>
    </row>
    <row r="14" spans="1:32">
      <c r="A14" s="237" t="s">
        <v>5</v>
      </c>
      <c r="B14" s="237"/>
      <c r="C14" s="118">
        <v>0</v>
      </c>
      <c r="D14" s="119">
        <v>0</v>
      </c>
      <c r="E14" s="118">
        <v>0</v>
      </c>
      <c r="F14" s="119">
        <v>0</v>
      </c>
      <c r="G14" s="118">
        <v>806550</v>
      </c>
      <c r="H14" s="119">
        <v>1987784</v>
      </c>
      <c r="I14" s="118">
        <v>855522</v>
      </c>
      <c r="J14" s="119">
        <v>165717</v>
      </c>
      <c r="K14" s="118">
        <v>0</v>
      </c>
      <c r="L14" s="119">
        <v>0</v>
      </c>
      <c r="M14" s="118">
        <v>0</v>
      </c>
      <c r="N14" s="119">
        <v>0</v>
      </c>
      <c r="O14" s="118">
        <v>0</v>
      </c>
      <c r="P14" s="119">
        <v>0</v>
      </c>
      <c r="Q14" s="118">
        <v>0</v>
      </c>
      <c r="R14" s="119">
        <v>0</v>
      </c>
      <c r="S14" s="118">
        <v>0</v>
      </c>
      <c r="T14" s="119" t="s">
        <v>303</v>
      </c>
      <c r="U14" s="118" t="s">
        <v>303</v>
      </c>
      <c r="V14" s="119">
        <v>0</v>
      </c>
      <c r="W14" s="118">
        <v>0</v>
      </c>
      <c r="X14" s="238">
        <v>0</v>
      </c>
      <c r="Y14" s="118">
        <v>0</v>
      </c>
      <c r="Z14" s="238">
        <v>0</v>
      </c>
      <c r="AA14" s="118">
        <v>0</v>
      </c>
      <c r="AB14" s="238">
        <v>0</v>
      </c>
      <c r="AC14" s="118">
        <v>0</v>
      </c>
      <c r="AD14" s="238">
        <v>0</v>
      </c>
      <c r="AE14" s="118">
        <v>0</v>
      </c>
      <c r="AF14" s="238">
        <v>0</v>
      </c>
    </row>
    <row r="15" spans="1:32">
      <c r="A15" s="237" t="s">
        <v>6</v>
      </c>
      <c r="B15" s="237"/>
      <c r="C15" s="118">
        <v>0</v>
      </c>
      <c r="D15" s="119">
        <v>0</v>
      </c>
      <c r="E15" s="118">
        <v>0</v>
      </c>
      <c r="F15" s="119">
        <v>349033</v>
      </c>
      <c r="G15" s="118">
        <v>2520240</v>
      </c>
      <c r="H15" s="119">
        <v>4529309</v>
      </c>
      <c r="I15" s="118">
        <v>4128552</v>
      </c>
      <c r="J15" s="119">
        <v>0</v>
      </c>
      <c r="K15" s="118">
        <v>0</v>
      </c>
      <c r="L15" s="119">
        <v>0</v>
      </c>
      <c r="M15" s="118">
        <v>0</v>
      </c>
      <c r="N15" s="119">
        <v>0</v>
      </c>
      <c r="O15" s="118">
        <v>0</v>
      </c>
      <c r="P15" s="119">
        <v>0</v>
      </c>
      <c r="Q15" s="118">
        <v>0</v>
      </c>
      <c r="R15" s="119">
        <v>0</v>
      </c>
      <c r="S15" s="118">
        <v>0</v>
      </c>
      <c r="T15" s="119" t="s">
        <v>303</v>
      </c>
      <c r="U15" s="118" t="s">
        <v>303</v>
      </c>
      <c r="V15" s="119">
        <v>0</v>
      </c>
      <c r="W15" s="118">
        <v>0</v>
      </c>
      <c r="X15" s="238">
        <v>0</v>
      </c>
      <c r="Y15" s="118">
        <v>0</v>
      </c>
      <c r="Z15" s="238">
        <v>0</v>
      </c>
      <c r="AA15" s="118">
        <v>0</v>
      </c>
      <c r="AB15" s="238">
        <v>0</v>
      </c>
      <c r="AC15" s="118">
        <v>0</v>
      </c>
      <c r="AD15" s="238">
        <v>0</v>
      </c>
      <c r="AE15" s="118">
        <v>0</v>
      </c>
      <c r="AF15" s="238">
        <v>0</v>
      </c>
    </row>
    <row r="16" spans="1:32">
      <c r="A16" s="237" t="s">
        <v>246</v>
      </c>
      <c r="B16" s="237"/>
      <c r="C16" s="118">
        <v>0</v>
      </c>
      <c r="D16" s="119">
        <v>0</v>
      </c>
      <c r="E16" s="118">
        <v>0</v>
      </c>
      <c r="F16" s="119">
        <v>0</v>
      </c>
      <c r="G16" s="118">
        <v>0</v>
      </c>
      <c r="H16" s="119">
        <v>735182</v>
      </c>
      <c r="I16" s="118">
        <v>0</v>
      </c>
      <c r="J16" s="119">
        <v>0</v>
      </c>
      <c r="K16" s="118">
        <v>0</v>
      </c>
      <c r="L16" s="119">
        <v>0</v>
      </c>
      <c r="M16" s="118">
        <v>0</v>
      </c>
      <c r="N16" s="119">
        <v>0</v>
      </c>
      <c r="O16" s="118">
        <v>0</v>
      </c>
      <c r="P16" s="119">
        <v>0</v>
      </c>
      <c r="Q16" s="118">
        <v>0</v>
      </c>
      <c r="R16" s="119">
        <v>0</v>
      </c>
      <c r="S16" s="118">
        <v>0</v>
      </c>
      <c r="T16" s="119" t="s">
        <v>303</v>
      </c>
      <c r="U16" s="118" t="s">
        <v>303</v>
      </c>
      <c r="V16" s="119">
        <v>0</v>
      </c>
      <c r="W16" s="118">
        <v>0</v>
      </c>
      <c r="X16" s="238">
        <v>0</v>
      </c>
      <c r="Y16" s="118">
        <v>0</v>
      </c>
      <c r="Z16" s="238">
        <v>0</v>
      </c>
      <c r="AA16" s="118">
        <v>0</v>
      </c>
      <c r="AB16" s="238">
        <v>0</v>
      </c>
      <c r="AC16" s="118">
        <v>0</v>
      </c>
      <c r="AD16" s="238">
        <v>0</v>
      </c>
      <c r="AE16" s="118">
        <v>0</v>
      </c>
      <c r="AF16" s="238">
        <v>0</v>
      </c>
    </row>
    <row r="17" spans="1:32">
      <c r="A17" s="237" t="s">
        <v>7</v>
      </c>
      <c r="B17" s="237"/>
      <c r="C17" s="118">
        <v>0</v>
      </c>
      <c r="D17" s="119">
        <v>0</v>
      </c>
      <c r="E17" s="118">
        <v>0</v>
      </c>
      <c r="F17" s="119">
        <v>0</v>
      </c>
      <c r="G17" s="118">
        <v>57575</v>
      </c>
      <c r="H17" s="119">
        <v>1855755</v>
      </c>
      <c r="I17" s="118">
        <v>0</v>
      </c>
      <c r="J17" s="119">
        <v>0</v>
      </c>
      <c r="K17" s="118">
        <v>0</v>
      </c>
      <c r="L17" s="119">
        <v>0</v>
      </c>
      <c r="M17" s="118">
        <v>0</v>
      </c>
      <c r="N17" s="119">
        <v>0</v>
      </c>
      <c r="O17" s="118">
        <v>0</v>
      </c>
      <c r="P17" s="119">
        <v>0</v>
      </c>
      <c r="Q17" s="118">
        <v>0</v>
      </c>
      <c r="R17" s="119">
        <v>0</v>
      </c>
      <c r="S17" s="118">
        <v>0</v>
      </c>
      <c r="T17" s="119" t="s">
        <v>303</v>
      </c>
      <c r="U17" s="118" t="s">
        <v>303</v>
      </c>
      <c r="V17" s="119">
        <v>0</v>
      </c>
      <c r="W17" s="118">
        <v>0</v>
      </c>
      <c r="X17" s="238">
        <v>0</v>
      </c>
      <c r="Y17" s="118">
        <v>0</v>
      </c>
      <c r="Z17" s="238">
        <v>0</v>
      </c>
      <c r="AA17" s="118">
        <v>0</v>
      </c>
      <c r="AB17" s="238">
        <v>0</v>
      </c>
      <c r="AC17" s="118">
        <v>0</v>
      </c>
      <c r="AD17" s="238">
        <v>0</v>
      </c>
      <c r="AE17" s="118">
        <v>0</v>
      </c>
      <c r="AF17" s="238">
        <v>0</v>
      </c>
    </row>
    <row r="18" spans="1:32">
      <c r="A18" s="237" t="s">
        <v>8</v>
      </c>
      <c r="B18" s="237"/>
      <c r="C18" s="118">
        <v>0</v>
      </c>
      <c r="D18" s="119">
        <v>0</v>
      </c>
      <c r="E18" s="118">
        <v>0</v>
      </c>
      <c r="F18" s="119">
        <v>1810286</v>
      </c>
      <c r="G18" s="118">
        <v>4527248</v>
      </c>
      <c r="H18" s="119">
        <v>0</v>
      </c>
      <c r="I18" s="118">
        <v>0</v>
      </c>
      <c r="J18" s="119">
        <v>247322</v>
      </c>
      <c r="K18" s="118">
        <v>215968</v>
      </c>
      <c r="L18" s="119">
        <v>0</v>
      </c>
      <c r="M18" s="118">
        <v>0</v>
      </c>
      <c r="N18" s="119">
        <v>0</v>
      </c>
      <c r="O18" s="118">
        <v>0</v>
      </c>
      <c r="P18" s="119">
        <v>0</v>
      </c>
      <c r="Q18" s="118">
        <v>0</v>
      </c>
      <c r="R18" s="119">
        <v>0</v>
      </c>
      <c r="S18" s="118">
        <v>0</v>
      </c>
      <c r="T18" s="119" t="s">
        <v>303</v>
      </c>
      <c r="U18" s="118" t="s">
        <v>303</v>
      </c>
      <c r="V18" s="119">
        <v>0</v>
      </c>
      <c r="W18" s="118">
        <v>0</v>
      </c>
      <c r="X18" s="238">
        <v>0</v>
      </c>
      <c r="Y18" s="118">
        <v>0</v>
      </c>
      <c r="Z18" s="238">
        <v>0</v>
      </c>
      <c r="AA18" s="118">
        <v>0</v>
      </c>
      <c r="AB18" s="238">
        <v>0</v>
      </c>
      <c r="AC18" s="118">
        <v>0</v>
      </c>
      <c r="AD18" s="238">
        <v>0</v>
      </c>
      <c r="AE18" s="118">
        <v>0</v>
      </c>
      <c r="AF18" s="238">
        <v>0</v>
      </c>
    </row>
    <row r="19" spans="1:32" ht="13.5" thickBot="1">
      <c r="A19" s="239" t="s">
        <v>247</v>
      </c>
      <c r="B19" s="239"/>
      <c r="C19" s="156">
        <v>0</v>
      </c>
      <c r="D19" s="157">
        <v>0</v>
      </c>
      <c r="E19" s="156">
        <v>0</v>
      </c>
      <c r="F19" s="157">
        <v>0</v>
      </c>
      <c r="G19" s="156">
        <v>0</v>
      </c>
      <c r="H19" s="157">
        <v>6725</v>
      </c>
      <c r="I19" s="156">
        <v>0</v>
      </c>
      <c r="J19" s="157">
        <v>1263552</v>
      </c>
      <c r="K19" s="156">
        <v>0</v>
      </c>
      <c r="L19" s="157">
        <v>0</v>
      </c>
      <c r="M19" s="156">
        <v>0</v>
      </c>
      <c r="N19" s="157">
        <v>0</v>
      </c>
      <c r="O19" s="156">
        <v>0</v>
      </c>
      <c r="P19" s="157">
        <v>0</v>
      </c>
      <c r="Q19" s="156">
        <v>0</v>
      </c>
      <c r="R19" s="157">
        <v>0</v>
      </c>
      <c r="S19" s="156">
        <v>0</v>
      </c>
      <c r="T19" s="157" t="s">
        <v>303</v>
      </c>
      <c r="U19" s="156" t="s">
        <v>303</v>
      </c>
      <c r="V19" s="157">
        <v>0</v>
      </c>
      <c r="W19" s="156">
        <v>0</v>
      </c>
      <c r="X19" s="240">
        <v>0</v>
      </c>
      <c r="Y19" s="156">
        <v>0</v>
      </c>
      <c r="Z19" s="240">
        <v>0</v>
      </c>
      <c r="AA19" s="156">
        <v>0</v>
      </c>
      <c r="AB19" s="240">
        <v>0</v>
      </c>
      <c r="AC19" s="156">
        <v>0</v>
      </c>
      <c r="AD19" s="240">
        <v>0</v>
      </c>
      <c r="AE19" s="156">
        <v>0</v>
      </c>
      <c r="AF19" s="240">
        <v>0</v>
      </c>
    </row>
    <row r="20" spans="1:32" ht="13.5" thickTop="1">
      <c r="A20" s="241" t="s">
        <v>425</v>
      </c>
      <c r="B20" s="241"/>
      <c r="C20" s="241"/>
      <c r="D20" s="241"/>
      <c r="E20" s="241"/>
      <c r="F20" s="241"/>
      <c r="G20" s="241"/>
      <c r="H20" s="241"/>
      <c r="I20" s="241"/>
      <c r="J20" s="241"/>
      <c r="K20" s="241"/>
      <c r="L20" s="242"/>
      <c r="M20" s="243"/>
      <c r="N20" s="125"/>
      <c r="O20" s="125"/>
      <c r="P20" s="125"/>
      <c r="Q20" s="125"/>
      <c r="R20" s="125"/>
      <c r="S20" s="125"/>
      <c r="T20" s="125"/>
      <c r="U20" s="125"/>
      <c r="V20" s="125"/>
      <c r="W20" s="125"/>
      <c r="X20" s="125"/>
      <c r="Y20" s="125"/>
      <c r="Z20" s="125"/>
      <c r="AA20" s="124"/>
      <c r="AB20" s="125"/>
      <c r="AC20" s="125"/>
      <c r="AD20" s="125"/>
      <c r="AE20" s="125"/>
      <c r="AF20" s="125"/>
    </row>
    <row r="22" spans="1:32" hidden="1">
      <c r="Z22" s="82"/>
      <c r="AB22" s="82"/>
    </row>
  </sheetData>
  <mergeCells count="4">
    <mergeCell ref="A4:AE4"/>
    <mergeCell ref="A3:AE3"/>
    <mergeCell ref="A1:AE1"/>
    <mergeCell ref="B5:AF6"/>
  </mergeCells>
  <hyperlinks>
    <hyperlink ref="A5" location="Índice!A1" display="Índice" xr:uid="{00000000-0004-0000-0800-000000000000}"/>
  </hyperlinks>
  <printOptions horizontalCentered="1"/>
  <pageMargins left="0.35433070866141736" right="0.23622047244094491" top="0.74803149606299213" bottom="0.74803149606299213" header="0.31496062992125984" footer="0.31496062992125984"/>
  <pageSetup orientation="landscape" r:id="rId1"/>
  <headerFooter alignWithMargins="0">
    <oddFooter>&amp;R&amp;P</oddFooter>
  </headerFooter>
  <colBreaks count="1" manualBreakCount="1">
    <brk id="13"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05F1080C5863844FBDEF10F335B6FCEC" ma:contentTypeVersion="5" ma:contentTypeDescription="Crear nuevo documento." ma:contentTypeScope="" ma:versionID="b78d300282cb6b8cdab7e0f621a3e03a">
  <xsd:schema xmlns:xsd="http://www.w3.org/2001/XMLSchema" xmlns:xs="http://www.w3.org/2001/XMLSchema" xmlns:p="http://schemas.microsoft.com/office/2006/metadata/properties" xmlns:ns3="57632d02-d712-497e-b854-f279c648e790" targetNamespace="http://schemas.microsoft.com/office/2006/metadata/properties" ma:root="true" ma:fieldsID="c6446b8e001b3f17342a35756308cb32" ns3:_="">
    <xsd:import namespace="57632d02-d712-497e-b854-f279c648e790"/>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632d02-d712-497e-b854-f279c648e79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57632d02-d712-497e-b854-f279c648e790" xsi:nil="true"/>
  </documentManagement>
</p:properties>
</file>

<file path=customXml/itemProps1.xml><?xml version="1.0" encoding="utf-8"?>
<ds:datastoreItem xmlns:ds="http://schemas.openxmlformats.org/officeDocument/2006/customXml" ds:itemID="{E4282585-55DF-4FD7-8773-B6A2E6AE44FC}">
  <ds:schemaRefs>
    <ds:schemaRef ds:uri="http://schemas.microsoft.com/sharepoint/v3/contenttype/forms"/>
  </ds:schemaRefs>
</ds:datastoreItem>
</file>

<file path=customXml/itemProps2.xml><?xml version="1.0" encoding="utf-8"?>
<ds:datastoreItem xmlns:ds="http://schemas.openxmlformats.org/officeDocument/2006/customXml" ds:itemID="{541D8ABA-27B9-455E-BC72-D4D397FCEC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632d02-d712-497e-b854-f279c648e7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A5A18F1-5FA6-45AE-8790-8F7F23B96107}">
  <ds:schemaRefs>
    <ds:schemaRef ds:uri="http://purl.org/dc/dcmitype/"/>
    <ds:schemaRef ds:uri="http://purl.org/dc/terms/"/>
    <ds:schemaRef ds:uri="http://schemas.openxmlformats.org/package/2006/metadata/core-properties"/>
    <ds:schemaRef ds:uri="57632d02-d712-497e-b854-f279c648e790"/>
    <ds:schemaRef ds:uri="http://www.w3.org/XML/1998/namespace"/>
    <ds:schemaRef ds:uri="http://purl.org/dc/elements/1.1/"/>
    <ds:schemaRef ds:uri="http://schemas.microsoft.com/office/2006/documentManagement/types"/>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45</vt:i4>
      </vt:variant>
    </vt:vector>
  </HeadingPairs>
  <TitlesOfParts>
    <vt:vector size="45" baseType="lpstr">
      <vt:lpstr>Índice</vt:lpstr>
      <vt:lpstr>07 1 001</vt:lpstr>
      <vt:lpstr>07 1 002</vt:lpstr>
      <vt:lpstr>07 1 003</vt:lpstr>
      <vt:lpstr>07 1 004</vt:lpstr>
      <vt:lpstr>07 1 005 </vt:lpstr>
      <vt:lpstr>07 1 006</vt:lpstr>
      <vt:lpstr>07 1 007</vt:lpstr>
      <vt:lpstr>07 1 009</vt:lpstr>
      <vt:lpstr>07 1 010</vt:lpstr>
      <vt:lpstr>07 1 011</vt:lpstr>
      <vt:lpstr>07 2 001</vt:lpstr>
      <vt:lpstr>07 2 002</vt:lpstr>
      <vt:lpstr>07 2 003</vt:lpstr>
      <vt:lpstr>07 2 004</vt:lpstr>
      <vt:lpstr>07 2 005</vt:lpstr>
      <vt:lpstr>07 2 006</vt:lpstr>
      <vt:lpstr>07 3 001</vt:lpstr>
      <vt:lpstr>07 3 002</vt:lpstr>
      <vt:lpstr>07 3 003</vt:lpstr>
      <vt:lpstr>07 3 004</vt:lpstr>
      <vt:lpstr>07 3 005</vt:lpstr>
      <vt:lpstr>07 3 006</vt:lpstr>
      <vt:lpstr>07 3 007</vt:lpstr>
      <vt:lpstr>07 3 008</vt:lpstr>
      <vt:lpstr>07 3 009</vt:lpstr>
      <vt:lpstr>07 3 010</vt:lpstr>
      <vt:lpstr>07 3 011</vt:lpstr>
      <vt:lpstr>07 3 012</vt:lpstr>
      <vt:lpstr>07 3 013</vt:lpstr>
      <vt:lpstr>07 3 014</vt:lpstr>
      <vt:lpstr>07 3 015</vt:lpstr>
      <vt:lpstr>07 3 016</vt:lpstr>
      <vt:lpstr>07 3 017</vt:lpstr>
      <vt:lpstr>07 3 018</vt:lpstr>
      <vt:lpstr>07 3 019b</vt:lpstr>
      <vt:lpstr>07 3 019a</vt:lpstr>
      <vt:lpstr>07 3 020</vt:lpstr>
      <vt:lpstr>07 3 021</vt:lpstr>
      <vt:lpstr>07 3 022</vt:lpstr>
      <vt:lpstr>07 3 023</vt:lpstr>
      <vt:lpstr>07 3 024</vt:lpstr>
      <vt:lpstr>07 3 025</vt:lpstr>
      <vt:lpstr>07 3 026</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2014-09-11T16:28:29Z</dcterms:created>
  <dcterms:modified xsi:type="dcterms:W3CDTF">2026-06-29T02:04:54Z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0x01010005F1080C5863844FBDEF10F335B6FCEC</vt:lpwstr>
  </property>
</Properties>
</file>